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/>
  <mc:AlternateContent xmlns:mc="http://schemas.openxmlformats.org/markup-compatibility/2006">
    <mc:Choice Requires="x15">
      <x15ac:absPath xmlns:x15ac="http://schemas.microsoft.com/office/spreadsheetml/2010/11/ac" url="E:\01 NTF\00 NTF_V DELU Pravila o DPO_ZDAJ\02_Delo na pravilniku\2025-9-4 Navodila za OLDN_KD\"/>
    </mc:Choice>
  </mc:AlternateContent>
  <xr:revisionPtr revIDLastSave="0" documentId="13_ncr:1_{563DF33A-494C-46F2-80E3-E145E0D9076E}" xr6:coauthVersionLast="47" xr6:coauthVersionMax="47" xr10:uidLastSave="{00000000-0000-0000-0000-000000000000}"/>
  <bookViews>
    <workbookView xWindow="-110" yWindow="-110" windowWidth="25820" windowHeight="13900" activeTab="1" xr2:uid="{00000000-000D-0000-FFFF-FFFF00000000}"/>
  </bookViews>
  <sheets>
    <sheet name="OLND" sheetId="2" r:id="rId1"/>
    <sheet name="A2, B1, B2" sheetId="4" r:id="rId2"/>
    <sheet name="Podatki" sheetId="3" state="hidden" r:id="rId3"/>
  </sheets>
  <definedNames>
    <definedName name="_xlnm._FilterDatabase" localSheetId="1" hidden="1">'A2, B1, B2'!$B$33:$G$33</definedName>
    <definedName name="_xlnm.Print_Area" localSheetId="1">'A2, B1, B2'!$A$1:$H$99</definedName>
    <definedName name="_xlnm.Print_Area" localSheetId="0">OLND!$A$1:$N$86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1" i="4" l="1"/>
  <c r="B72" i="4"/>
  <c r="G56" i="2"/>
  <c r="H57" i="2"/>
  <c r="H56" i="2"/>
  <c r="H46" i="3"/>
  <c r="H47" i="3"/>
  <c r="H43" i="3"/>
  <c r="H44" i="3" s="1"/>
  <c r="H45" i="3" s="1"/>
  <c r="H40" i="3"/>
  <c r="H41" i="3"/>
  <c r="H42" i="3"/>
  <c r="G46" i="4" l="1"/>
  <c r="G45" i="4"/>
  <c r="G42" i="4"/>
  <c r="G21" i="4" l="1"/>
  <c r="G14" i="4"/>
  <c r="G15" i="4"/>
  <c r="G16" i="4"/>
  <c r="G17" i="4"/>
  <c r="G18" i="4"/>
  <c r="G19" i="4"/>
  <c r="G20" i="4"/>
  <c r="G22" i="4"/>
  <c r="G23" i="4"/>
  <c r="G24" i="4"/>
  <c r="G25" i="4"/>
  <c r="G26" i="4"/>
  <c r="G27" i="4"/>
  <c r="G13" i="4"/>
  <c r="I40" i="2" l="1"/>
  <c r="C79" i="2"/>
  <c r="B79" i="2"/>
  <c r="H79" i="2"/>
  <c r="F98" i="4" l="1"/>
  <c r="C5" i="4"/>
  <c r="C4" i="4"/>
  <c r="G53" i="4"/>
  <c r="G52" i="4"/>
  <c r="G51" i="4"/>
  <c r="G50" i="4"/>
  <c r="G49" i="4"/>
  <c r="G48" i="4"/>
  <c r="G47" i="4"/>
  <c r="G44" i="4"/>
  <c r="G43" i="4"/>
  <c r="G41" i="4"/>
  <c r="G39" i="4"/>
  <c r="G38" i="4"/>
  <c r="B39" i="4"/>
  <c r="B40" i="4" s="1"/>
  <c r="B41" i="4" s="1"/>
  <c r="C82" i="2"/>
  <c r="I74" i="2" a="1"/>
  <c r="I74" i="2" s="1"/>
  <c r="K74" i="2" s="1"/>
  <c r="I73" i="2" a="1"/>
  <c r="I73" i="2" s="1"/>
  <c r="K73" i="2" s="1"/>
  <c r="I72" i="2" a="1"/>
  <c r="I72" i="2" s="1"/>
  <c r="K72" i="2" s="1"/>
  <c r="I71" i="2" a="1"/>
  <c r="I71" i="2" s="1"/>
  <c r="I50" i="2" a="1"/>
  <c r="I50" i="2" s="1"/>
  <c r="K50" i="2" s="1"/>
  <c r="I49" i="2" a="1"/>
  <c r="I49" i="2" s="1"/>
  <c r="K49" i="2" s="1"/>
  <c r="I48" i="2" a="1"/>
  <c r="I48" i="2" s="1"/>
  <c r="K48" i="2" s="1"/>
  <c r="I47" i="2" a="1"/>
  <c r="I47" i="2" s="1"/>
  <c r="K47" i="2" s="1"/>
  <c r="H16" i="3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K71" i="2" l="1"/>
  <c r="M66" i="2"/>
  <c r="B42" i="4"/>
  <c r="B43" i="4" s="1"/>
  <c r="B44" i="4" s="1"/>
  <c r="G59" i="4"/>
  <c r="M42" i="2"/>
  <c r="M53" i="2"/>
  <c r="B45" i="4" l="1"/>
  <c r="B46" i="4" s="1"/>
  <c r="B47" i="4" s="1"/>
  <c r="B48" i="4" s="1"/>
  <c r="B49" i="4" s="1"/>
  <c r="B50" i="4" s="1"/>
  <c r="B51" i="4" s="1"/>
  <c r="B52" i="4" s="1"/>
  <c r="M36" i="2"/>
  <c r="B53" i="4" l="1"/>
  <c r="B14" i="4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0" i="4"/>
  <c r="G69" i="4"/>
  <c r="G68" i="4"/>
  <c r="G67" i="4"/>
  <c r="B67" i="4"/>
  <c r="B68" i="4" s="1"/>
  <c r="B69" i="4" s="1"/>
  <c r="G66" i="4"/>
  <c r="B70" i="4" l="1"/>
  <c r="B54" i="4"/>
  <c r="B55" i="4" s="1"/>
  <c r="B56" i="4" s="1"/>
  <c r="G30" i="4"/>
  <c r="G90" i="4"/>
  <c r="L5" i="3" l="1"/>
  <c r="L6" i="3" s="1"/>
  <c r="L7" i="3" s="1"/>
  <c r="B73" i="4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57" i="4"/>
  <c r="B58" i="4" s="1"/>
  <c r="L8" i="3" l="1"/>
  <c r="M21" i="2" l="1"/>
  <c r="M30" i="2"/>
  <c r="M27" i="2"/>
  <c r="M60" i="2" l="1"/>
  <c r="M6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<sst xmlns="http://schemas.openxmlformats.org/spreadsheetml/2006/main" count="275" uniqueCount="249">
  <si>
    <t>ure</t>
  </si>
  <si>
    <t xml:space="preserve">A2: Posredna pedagoška obveznost - p.p.o. </t>
  </si>
  <si>
    <t>B1: Osnovno raziskovalno, umetniško in strokovno delo - r.u.s.</t>
  </si>
  <si>
    <t xml:space="preserve">B2: Sodelovanje pri upravljanju - s.u. </t>
  </si>
  <si>
    <t>C1: Pedagoške razbremenitve zaradi funkcij</t>
  </si>
  <si>
    <t>A: PEDAGOŠKE OBVEZNOSTI</t>
  </si>
  <si>
    <t>ZŠ</t>
  </si>
  <si>
    <r>
      <t xml:space="preserve">Dejavnost p.p.o. </t>
    </r>
    <r>
      <rPr>
        <sz val="9"/>
        <color rgb="FF000000"/>
        <rFont val="Arial"/>
        <family val="2"/>
        <charset val="238"/>
      </rPr>
      <t>(v prazna polja vpišite primer dejavnosti, za katero uveljavljate ure)</t>
    </r>
  </si>
  <si>
    <t>št. ur</t>
  </si>
  <si>
    <t>skupaj ur p.p.o.:</t>
  </si>
  <si>
    <t>B: DRUGE OBLIKE DELA</t>
  </si>
  <si>
    <t>Udeležba na izobraževanju s predmetnega področja vpetosti delavca (št. ur izobraževanja)</t>
  </si>
  <si>
    <t>Upravni odbor NTF</t>
  </si>
  <si>
    <t>Habilitacijska komisija NTF</t>
  </si>
  <si>
    <t>Študijska komisija NTF</t>
  </si>
  <si>
    <t>Komisija za kakovost NTF</t>
  </si>
  <si>
    <t xml:space="preserve">tutorstvo letniku študentov </t>
  </si>
  <si>
    <t>Založništvo NTF</t>
  </si>
  <si>
    <t>skupaj ur s.u.:</t>
  </si>
  <si>
    <t>dekan članice (do 67,5%)</t>
  </si>
  <si>
    <t>prodekan članice (do 50,0%)</t>
  </si>
  <si>
    <t>Funkcija, ki je predmet razbremenitve</t>
  </si>
  <si>
    <t>C: PEDAGOŠKE RAZBREMENITVE</t>
  </si>
  <si>
    <t>prorektor (do 67,5%)</t>
  </si>
  <si>
    <t>Ljubljana,</t>
  </si>
  <si>
    <t>Oddelek</t>
  </si>
  <si>
    <t>Šifra in ime projekta/programa, ki je predmet dopolnilnega dela</t>
  </si>
  <si>
    <t>Šifra in ime projekta/programa, ki je predmet razbremenitve</t>
  </si>
  <si>
    <t>predsednik UO UL (67,5%)</t>
  </si>
  <si>
    <t>%</t>
  </si>
  <si>
    <t>skupaj ur A2:</t>
  </si>
  <si>
    <t>skupaj ur B1:</t>
  </si>
  <si>
    <t>skupaj ur B2:</t>
  </si>
  <si>
    <t>skupaj ur A1:</t>
  </si>
  <si>
    <t>skupaj ur C1:</t>
  </si>
  <si>
    <t>% razbr.</t>
  </si>
  <si>
    <t>skupaj ur C2:</t>
  </si>
  <si>
    <t>n.p.o</t>
  </si>
  <si>
    <t xml:space="preserve">delež </t>
  </si>
  <si>
    <t>D: PRAZNIKI IN LETNI DOPUST</t>
  </si>
  <si>
    <t>skupaj ur D:</t>
  </si>
  <si>
    <t>št. dni</t>
  </si>
  <si>
    <t>Letni dopust</t>
  </si>
  <si>
    <t xml:space="preserve">C2: Pedagoške razbremenitve zaradi raziskovalnega, umetniškega in strokovnega dela IZVEN osnovnega r.u.s. </t>
  </si>
  <si>
    <t>doc. dr. Jure Ahtik</t>
  </si>
  <si>
    <t>prof. dr.</t>
  </si>
  <si>
    <t>prof.</t>
  </si>
  <si>
    <t>izr. prof. dr.</t>
  </si>
  <si>
    <t>izr. prof.</t>
  </si>
  <si>
    <t xml:space="preserve">doc. dr. </t>
  </si>
  <si>
    <t>doc.</t>
  </si>
  <si>
    <t>asist.</t>
  </si>
  <si>
    <t>višji pred.</t>
  </si>
  <si>
    <t>pred.</t>
  </si>
  <si>
    <t>OSNOVNI PODATKI</t>
  </si>
  <si>
    <t>P</t>
  </si>
  <si>
    <t>S</t>
  </si>
  <si>
    <t>LE</t>
  </si>
  <si>
    <t>TE</t>
  </si>
  <si>
    <t>SV</t>
  </si>
  <si>
    <t>D</t>
  </si>
  <si>
    <t>LV</t>
  </si>
  <si>
    <t>Oddelek za tekstilstvo, grafiko in oblikovanje</t>
  </si>
  <si>
    <t>Oddelek za geologijo</t>
  </si>
  <si>
    <t>Oddelek za geotehnologijo, rudarstvo in okolje</t>
  </si>
  <si>
    <t>Oddelek za metalurgijo in materiale</t>
  </si>
  <si>
    <t>Asistent</t>
  </si>
  <si>
    <t>1.</t>
  </si>
  <si>
    <t>2.</t>
  </si>
  <si>
    <t>3.</t>
  </si>
  <si>
    <t>1./2.</t>
  </si>
  <si>
    <t>2./3.</t>
  </si>
  <si>
    <t>UNI NTO</t>
  </si>
  <si>
    <t>UNI GIK</t>
  </si>
  <si>
    <t>UNI GEO</t>
  </si>
  <si>
    <t>UNI IM</t>
  </si>
  <si>
    <t>VS GMT</t>
  </si>
  <si>
    <t>O</t>
  </si>
  <si>
    <t>I</t>
  </si>
  <si>
    <t>Z</t>
  </si>
  <si>
    <t>L</t>
  </si>
  <si>
    <t>UNI OTO</t>
  </si>
  <si>
    <t>MAG GEO</t>
  </si>
  <si>
    <t>UNI GIO</t>
  </si>
  <si>
    <t>VS GIR</t>
  </si>
  <si>
    <t>MAG GTM</t>
  </si>
  <si>
    <t>VS MT</t>
  </si>
  <si>
    <t>MAG MM</t>
  </si>
  <si>
    <t>MAG OTO</t>
  </si>
  <si>
    <t>MAG GIK</t>
  </si>
  <si>
    <t>MAG NTO</t>
  </si>
  <si>
    <t>VS TOI</t>
  </si>
  <si>
    <t>asist. mag.</t>
  </si>
  <si>
    <t>asist. dr.</t>
  </si>
  <si>
    <t>doc. mag.</t>
  </si>
  <si>
    <t>izr. prof. mag.</t>
  </si>
  <si>
    <t>Dodatne navedbe</t>
  </si>
  <si>
    <r>
      <t xml:space="preserve">A1: Neposredna pedagoška obveznost - n.p.o. </t>
    </r>
    <r>
      <rPr>
        <sz val="11"/>
        <color indexed="8"/>
        <rFont val="Arial"/>
        <family val="2"/>
      </rPr>
      <t>(programi I. in II. stopnje)</t>
    </r>
  </si>
  <si>
    <r>
      <t xml:space="preserve">Letni obseg dopolnilne zaposlitve (max 20%); </t>
    </r>
    <r>
      <rPr>
        <sz val="10"/>
        <rFont val="Arial"/>
        <family val="2"/>
      </rPr>
      <t>(19. člen pravilnika UL)</t>
    </r>
  </si>
  <si>
    <t>Predstojnica/predstojnik oddelka:</t>
  </si>
  <si>
    <t xml:space="preserve">Delavka/delavec: </t>
  </si>
  <si>
    <t xml:space="preserve">Delavka/delavec </t>
  </si>
  <si>
    <r>
      <t>mentorstvo pri magistrskem delu (24 ur / magistrsko delo)</t>
    </r>
    <r>
      <rPr>
        <vertAlign val="superscript"/>
        <sz val="9"/>
        <color rgb="FF000000"/>
        <rFont val="Arial"/>
        <family val="2"/>
      </rPr>
      <t>1</t>
    </r>
  </si>
  <si>
    <r>
      <t>somentorstvo pri magistrskem delu (12 ur / magistrsko delo)</t>
    </r>
    <r>
      <rPr>
        <vertAlign val="superscript"/>
        <sz val="9"/>
        <color rgb="FF000000"/>
        <rFont val="Arial"/>
        <family val="2"/>
      </rPr>
      <t>1</t>
    </r>
  </si>
  <si>
    <r>
      <t>članstvo v komisiji za zagovor diplomskega dela (2 uri / diplomsko delo)</t>
    </r>
    <r>
      <rPr>
        <vertAlign val="superscript"/>
        <sz val="9"/>
        <color rgb="FF000000"/>
        <rFont val="Arial"/>
        <family val="2"/>
      </rPr>
      <t>1</t>
    </r>
  </si>
  <si>
    <r>
      <t>članstvo v komisiji za zagovor magistrskega delu (4 ure / magistrsko delo)</t>
    </r>
    <r>
      <rPr>
        <vertAlign val="superscript"/>
        <sz val="9"/>
        <color rgb="FF000000"/>
        <rFont val="Arial"/>
        <family val="2"/>
      </rPr>
      <t>1</t>
    </r>
  </si>
  <si>
    <r>
      <t>govorilne ure in e-komunikacija s študenti (3 ur/teden)</t>
    </r>
    <r>
      <rPr>
        <vertAlign val="superscript"/>
        <sz val="9"/>
        <color rgb="FF000000"/>
        <rFont val="Arial"/>
        <family val="2"/>
      </rPr>
      <t>2</t>
    </r>
  </si>
  <si>
    <r>
      <t>organizacija praktičnega usposabljanja (2 uri / študenta)</t>
    </r>
    <r>
      <rPr>
        <vertAlign val="superscript"/>
        <sz val="9"/>
        <color rgb="FF000000"/>
        <rFont val="Arial"/>
        <family val="2"/>
      </rPr>
      <t>1</t>
    </r>
  </si>
  <si>
    <r>
      <t>mentorstvo študentu na praktičnem usposabljanju (2 uri / študenta)</t>
    </r>
    <r>
      <rPr>
        <vertAlign val="superscript"/>
        <sz val="9"/>
        <color rgb="FF000000"/>
        <rFont val="Arial"/>
        <family val="2"/>
      </rPr>
      <t>1</t>
    </r>
  </si>
  <si>
    <r>
      <t>mentorstvo študentom na nacionalnem tekmovanju (10 ur / tekmovanje)</t>
    </r>
    <r>
      <rPr>
        <vertAlign val="superscript"/>
        <sz val="9"/>
        <color rgb="FF000000"/>
        <rFont val="Arial"/>
        <family val="2"/>
      </rPr>
      <t>1</t>
    </r>
  </si>
  <si>
    <r>
      <t>mentorstvo študentom na mednarodnem tekmovanju (20 ur / tekmovanje)</t>
    </r>
    <r>
      <rPr>
        <vertAlign val="superscript"/>
        <sz val="9"/>
        <color rgb="FF000000"/>
        <rFont val="Arial"/>
        <family val="2"/>
      </rPr>
      <t>1</t>
    </r>
  </si>
  <si>
    <t>Dejavnost r.u.s.</t>
  </si>
  <si>
    <t xml:space="preserve">Dejavnost s.u. </t>
  </si>
  <si>
    <r>
      <t>količina</t>
    </r>
    <r>
      <rPr>
        <b/>
        <vertAlign val="superscript"/>
        <sz val="9"/>
        <color rgb="FF000000"/>
        <rFont val="Arial"/>
        <family val="2"/>
      </rPr>
      <t>1</t>
    </r>
  </si>
  <si>
    <t>Opomba po potrebi</t>
  </si>
  <si>
    <t>Navedba projekta, dejavnosti itd.</t>
  </si>
  <si>
    <t>prof. mag.</t>
  </si>
  <si>
    <t>Habilitacijski in znanstveni naziv</t>
  </si>
  <si>
    <t>Vpišite raziskovalno delo, zaradi katerega vaša pedagoška obremenitev ne bo 100%, del plače pa se bo kril iz raziskovalnih sredstev.</t>
  </si>
  <si>
    <t>vpis razisk. ur ALI deleža</t>
  </si>
  <si>
    <t>osnovna n.p.o</t>
  </si>
  <si>
    <t>št. pedag. ur</t>
  </si>
  <si>
    <t>Plačni razred JU</t>
  </si>
  <si>
    <r>
      <t>SKUPNA LETNA DELOVNA OBVEZNOST</t>
    </r>
    <r>
      <rPr>
        <sz val="12"/>
        <color rgb="FF000000"/>
        <rFont val="Arial"/>
        <family val="2"/>
      </rPr>
      <t xml:space="preserve"> (A1+A2+B1+B2+C1+C2</t>
    </r>
    <r>
      <rPr>
        <b/>
        <sz val="12"/>
        <color rgb="FF000000"/>
        <rFont val="Arial"/>
        <family val="2"/>
        <charset val="238"/>
      </rPr>
      <t>+D</t>
    </r>
    <r>
      <rPr>
        <sz val="12"/>
        <color rgb="FF000000"/>
        <rFont val="Arial"/>
        <family val="2"/>
      </rPr>
      <t>)</t>
    </r>
    <r>
      <rPr>
        <b/>
        <sz val="12"/>
        <color indexed="8"/>
        <rFont val="Arial"/>
        <family val="2"/>
      </rPr>
      <t>:</t>
    </r>
  </si>
  <si>
    <t xml:space="preserve">skrbništvo študijskega programa </t>
  </si>
  <si>
    <t>Organizacija delavnice ali drugega dogodka za dijake/učence (50h/delavnico)</t>
  </si>
  <si>
    <t>Sodelovanje na delavnici ali drugem dogodku za dijake/učence (10h/delavnico)</t>
  </si>
  <si>
    <t>Nagrada za opravljeno delo (raziskovalno, strokovno, umetniško) (od 20-50h)</t>
  </si>
  <si>
    <t>Prazniki in dela prosti dnevi</t>
  </si>
  <si>
    <t>Samodejni vpis, ko izpolnite zavihek A2,B1,B2.</t>
  </si>
  <si>
    <t>skupaj ur r.u.s.:</t>
  </si>
  <si>
    <t>Katedra za aplikativno geologijo</t>
  </si>
  <si>
    <t>Katedra za mineralogijo, petrologijo in materiale</t>
  </si>
  <si>
    <t>Katedra za stratigrafijo, paleontologijo in regionalno geologijo</t>
  </si>
  <si>
    <t>Katedra za tehnično rudarstvo, geotehniko, geotermijo in urbano rudarjenje</t>
  </si>
  <si>
    <t>Katedra za rudarsko merjenje in geofizikalno raziskovanje</t>
  </si>
  <si>
    <t>Katedera za inženirske materiale</t>
  </si>
  <si>
    <t>Katedra za metalografijo</t>
  </si>
  <si>
    <t>Katedra za metalurško procesno tehniko</t>
  </si>
  <si>
    <t>Katedra za preoblikovanje materialov</t>
  </si>
  <si>
    <t>Katedra za livarstvo</t>
  </si>
  <si>
    <t>Katedra za toplotno tehniko</t>
  </si>
  <si>
    <t>Katedra za informacijsko in grafično tehnologijo</t>
  </si>
  <si>
    <t>Katedra za oblikovanje tekstilij in oblačil</t>
  </si>
  <si>
    <t>Katedra za tekstilno in oblačilno tehnologijo</t>
  </si>
  <si>
    <t>izr. prof. dr. Mirijam Vrabec</t>
  </si>
  <si>
    <t>izr. prof. dr. Iztok Naglič</t>
  </si>
  <si>
    <t>izr. prof. dr. Damjan Hann</t>
  </si>
  <si>
    <r>
      <t>mentorstvo pri diplomskem delu/zaključni raziskovalni nalogi (uni ŠP Geologija) (18 ur / diplomsko delo)</t>
    </r>
    <r>
      <rPr>
        <vertAlign val="superscript"/>
        <sz val="9"/>
        <color rgb="FF000000"/>
        <rFont val="Arial"/>
        <family val="2"/>
      </rPr>
      <t>1</t>
    </r>
  </si>
  <si>
    <r>
      <t>somentorstvo pri diplomskem delu/zaključni raziskovalni nalogi (uni ŠP Geologija) (9 ur / diplomsko delo)</t>
    </r>
    <r>
      <rPr>
        <vertAlign val="superscript"/>
        <sz val="9"/>
        <color rgb="FF000000"/>
        <rFont val="Arial"/>
        <family val="2"/>
      </rPr>
      <t>1</t>
    </r>
  </si>
  <si>
    <t>druga p.p.o. s soglasjem predstojnika (vpišite obrazložitev in število ur za predlagano drugo p.p.o.):</t>
  </si>
  <si>
    <r>
      <t>ocenjevanje izpitov (1 ura / študenta / predmet)</t>
    </r>
    <r>
      <rPr>
        <vertAlign val="superscript"/>
        <sz val="9"/>
        <rFont val="Arial"/>
        <family val="2"/>
      </rPr>
      <t>1</t>
    </r>
  </si>
  <si>
    <r>
      <t>priprava štud. gradiva v tujem jeziku (ure n.p.o. × 1,5) (op. v polje vpišite št. ur n.p.o.)</t>
    </r>
    <r>
      <rPr>
        <vertAlign val="superscript"/>
        <sz val="9"/>
        <color rgb="FF000000"/>
        <rFont val="Arial"/>
        <family val="2"/>
      </rPr>
      <t>3</t>
    </r>
  </si>
  <si>
    <t>Letni obseg s.u.: VU 30 - 280 ur,  VP, P, lektor 30 - 90 ur, AS 0 - 90 ur (8. člen pravilnika UL NTF)</t>
  </si>
  <si>
    <t>dodatna p.p.o (izpolni predstojnik oddelka ali predstojnik katedre na OTGO)</t>
  </si>
  <si>
    <t>Letni obseg r.u.s.: VU 520 - 800 ur,  VP, P, lektor 230 - 600 ur, AS 410 - 700 ur (8.člen pravilnika UL NTF)</t>
  </si>
  <si>
    <t>Prijava projekta/programa ARIS – vodilni partner (100h/projekt)</t>
  </si>
  <si>
    <t>Prijava projekta/programa ARIS – sodelujoči partner (75h/projekt)</t>
  </si>
  <si>
    <t>Prijava mednarodnega projekta/programa – koordinator/vodilni partner (120h/projekt)</t>
  </si>
  <si>
    <t>Prijava drugih projektov (npr. bilaterale, prijave na nacionalne razpise npr. razpisi Sklada za umetnost, Projektno delo za pridobitev praktičnih izkušenj in znanj študentov v delovnem okolju ipd.) (do 30h/projekt)</t>
  </si>
  <si>
    <t>Prihodek tržnega projekta v € (v predhodnem letu)</t>
  </si>
  <si>
    <t>€/500</t>
  </si>
  <si>
    <t>Urednik revije (SCI, SSCI, AHCI)  (100h/revijo)</t>
  </si>
  <si>
    <t>Urednik revije (nima SCI, SSCI, AHCI, ima npr. SCOPUS) (50h/revijo)</t>
  </si>
  <si>
    <t>Področni urednik revije (z ali brez SCI, SSCI, AHCI, SCOPUS) (25h/revijo)</t>
  </si>
  <si>
    <t>Organizacija domače konference/umetniškega projekta (razstave, modne revije itd.) (50h/projekt)</t>
  </si>
  <si>
    <t>Organizacija mednarodne konference/umetniškega projekta (razstave, modne revije itd.) (100h/projekt)</t>
  </si>
  <si>
    <t>Organizacija poletne šole (50h/šolo)</t>
  </si>
  <si>
    <t>Sodelovanje pri organizaciji poletne šole (25h/šolo)</t>
  </si>
  <si>
    <t>Pridobitev strateškega partnerstva članice z mednarodno mrežo ali tujo univerzo (npr. Ceepus) (80h/partnerstvo)</t>
  </si>
  <si>
    <r>
      <rPr>
        <vertAlign val="superscript"/>
        <sz val="8"/>
        <color theme="4"/>
        <rFont val="Arial"/>
        <family val="2"/>
      </rPr>
      <t xml:space="preserve">1 </t>
    </r>
    <r>
      <rPr>
        <sz val="8"/>
        <color theme="4"/>
        <rFont val="Arial"/>
        <family val="2"/>
      </rPr>
      <t xml:space="preserve">Podatki se nanašajo na predhodno koledarsko leto. V stolpec "količina" vpišite število npr. projektov, revij, delavnic itd.
</t>
    </r>
    <r>
      <rPr>
        <vertAlign val="superscript"/>
        <sz val="8"/>
        <color theme="4"/>
        <rFont val="Arial"/>
        <family val="2"/>
      </rPr>
      <t>2</t>
    </r>
    <r>
      <rPr>
        <sz val="8"/>
        <color theme="4"/>
        <rFont val="Arial"/>
        <family val="2"/>
      </rPr>
      <t xml:space="preserve"> Izhodišče za izračun ur iz SICRIS točk je lahko naslednje: 1) za predhodno  leto: A'' × 1, A' × 1 in A1/2 × 1; za zadnjih pet (5) let: A1 × 50 in A3 × 25, in 3) za zadnjih 10 let: citati po WoS × 1, H-indeks po WoS × 20.</t>
    </r>
  </si>
  <si>
    <r>
      <t>Drugo r.u.s. s soglasjem predstojnika (podlaga so SICRIS</t>
    </r>
    <r>
      <rPr>
        <vertAlign val="superscript"/>
        <sz val="9"/>
        <color rgb="FF000000"/>
        <rFont val="Arial"/>
        <family val="2"/>
      </rPr>
      <t>2</t>
    </r>
    <r>
      <rPr>
        <sz val="9"/>
        <color indexed="8"/>
        <rFont val="Arial"/>
        <family val="2"/>
        <charset val="238"/>
      </rPr>
      <t>, prijava manjših RSF in drugih projektov, potrdila/dokazila raziskovalnih, umetniških in strokovnih dosežkov itd.)</t>
    </r>
  </si>
  <si>
    <t>Sodelovanje na projektih z okoljem, sodelovanje v posvetovalnih organih kot strokovnjak za področje ter družbeno odgovorno delo (do največ 75 ur)</t>
  </si>
  <si>
    <t>Recenzija člankov z ali brez SCI (6h/članek)</t>
  </si>
  <si>
    <r>
      <rPr>
        <sz val="9"/>
        <color rgb="FF000000"/>
        <rFont val="Arial"/>
        <family val="2"/>
      </rPr>
      <t>Letni obseg p.p.o.:</t>
    </r>
    <r>
      <rPr>
        <sz val="9"/>
        <color indexed="8"/>
        <rFont val="Arial"/>
        <family val="2"/>
      </rPr>
      <t xml:space="preserve"> VU 720 - 900 ur,  VP, P, lektor 800 - 1080 ur, AS 700 - 900 ur (6. člen pravilnika UL)</t>
    </r>
  </si>
  <si>
    <r>
      <rPr>
        <sz val="9"/>
        <color rgb="FF000000"/>
        <rFont val="Arial"/>
        <family val="2"/>
      </rPr>
      <t>Letni obseg r.u.s.:</t>
    </r>
    <r>
      <rPr>
        <sz val="9"/>
        <color indexed="8"/>
        <rFont val="Arial"/>
        <family val="2"/>
      </rPr>
      <t xml:space="preserve"> VU 520 - 800 ur,  VP, P, lektor 230 - 600 ur, AS 410 - 700 ur (7.člen pravilnika UL)</t>
    </r>
  </si>
  <si>
    <r>
      <rPr>
        <sz val="9"/>
        <color rgb="FF000000"/>
        <rFont val="Arial"/>
        <family val="2"/>
      </rPr>
      <t xml:space="preserve">Letni obseg s.u.: </t>
    </r>
    <r>
      <rPr>
        <sz val="9"/>
        <color indexed="8"/>
        <rFont val="Arial"/>
        <family val="2"/>
      </rPr>
      <t>VU 30 - 280 ur,  VP, P, lektor 30 - 90 ur, AS 0 - 90 ur (7. člen pravilnika UL)</t>
    </r>
  </si>
  <si>
    <r>
      <rPr>
        <sz val="9"/>
        <color rgb="FF000000"/>
        <rFont val="Arial"/>
        <family val="2"/>
      </rPr>
      <t>Zmanjšanje n.p.o. zaradi funkcij; (</t>
    </r>
    <r>
      <rPr>
        <sz val="9"/>
        <color indexed="8"/>
        <rFont val="Arial"/>
        <family val="2"/>
      </rPr>
      <t>11., 13. in 14. člen pravilnika UL)</t>
    </r>
  </si>
  <si>
    <r>
      <rPr>
        <sz val="9"/>
        <color rgb="FF000000"/>
        <rFont val="Arial"/>
        <family val="2"/>
      </rPr>
      <t>Zmanjšanje n.p.o. za največ na 50% obsega (</t>
    </r>
    <r>
      <rPr>
        <sz val="9"/>
        <color indexed="8"/>
        <rFont val="Arial"/>
        <family val="2"/>
      </rPr>
      <t>16. člen pravilnika UL)</t>
    </r>
  </si>
  <si>
    <t>Število dni letnega dopusta najdete v sistemu Fiori.</t>
  </si>
  <si>
    <t>dekan (podaljšanje razbremenitve)</t>
  </si>
  <si>
    <t>prodekan (podaljšanje razbremenitve)</t>
  </si>
  <si>
    <t>prorektor (podaljšanje razbremenitve)</t>
  </si>
  <si>
    <t>dodatno r.u.s. (izpolni predstojnik oddelka ali predstojnik katedre na OTGO)</t>
  </si>
  <si>
    <t>Asistent z doktoratom</t>
  </si>
  <si>
    <t>Visokošolski učitelj - izredni profesor</t>
  </si>
  <si>
    <t>Visokošolski učitelj - redni profesor</t>
  </si>
  <si>
    <t>Visokošolski učitelj - docent</t>
  </si>
  <si>
    <t>Visokošolski učitelj lektor z magisterij</t>
  </si>
  <si>
    <t>Mladi raziskovalec</t>
  </si>
  <si>
    <t>Raziskovalec</t>
  </si>
  <si>
    <t>Znanstveni svetnik</t>
  </si>
  <si>
    <t>Strokovni sodelavec pri pedagoškem procesu</t>
  </si>
  <si>
    <t>Delež zaposlitve na DM [%]</t>
  </si>
  <si>
    <t>Delovno mesto (DM)</t>
  </si>
  <si>
    <t>Vpišite število ur n.p.o. (skladno s sistemom VIS).</t>
  </si>
  <si>
    <t>Komisija za promocijo NTF</t>
  </si>
  <si>
    <t>Komisija za znanstveno-raziskovalno dejavnost NTF</t>
  </si>
  <si>
    <t>Komisija za etičnost v raziskavah</t>
  </si>
  <si>
    <t>delovne skupine na oddelkih ali na katedrah OTGO</t>
  </si>
  <si>
    <t>koordinator tutorjev na NTF</t>
  </si>
  <si>
    <t>koordinator tutorjev na oddelku ali na katedri OTGO</t>
  </si>
  <si>
    <t>sodelovanje v Senatu NTF</t>
  </si>
  <si>
    <t>Kolegij dekana NTF</t>
  </si>
  <si>
    <t>seja Sveta oddelka ali seja katedre na OTGO</t>
  </si>
  <si>
    <r>
      <rPr>
        <vertAlign val="superscript"/>
        <sz val="8"/>
        <color rgb="FF4172AD"/>
        <rFont val="Arial"/>
        <family val="2"/>
      </rPr>
      <t>1</t>
    </r>
    <r>
      <rPr>
        <sz val="8"/>
        <color rgb="FF4172AD"/>
        <rFont val="Arial"/>
        <family val="2"/>
      </rPr>
      <t xml:space="preserve"> Za predsedujoče organov in teles se število ur poveča za 50% - v stolpec "količina" za člana vpišite 1, za predsedujočega pa 1,5.</t>
    </r>
  </si>
  <si>
    <r>
      <rPr>
        <vertAlign val="superscript"/>
        <sz val="8"/>
        <color rgb="FF4172AD"/>
        <rFont val="Arial"/>
        <family val="2"/>
      </rPr>
      <t>1</t>
    </r>
    <r>
      <rPr>
        <sz val="8"/>
        <color rgb="FF4172AD"/>
        <rFont val="Arial"/>
        <family val="2"/>
      </rPr>
      <t xml:space="preserve"> Kadar p.p.o. ni mogoče načrtovati (mentorstva / somentorstva / članstvo v komisijah), se le-to obračuna za predhodno študijsko leto.
</t>
    </r>
    <r>
      <rPr>
        <vertAlign val="superscript"/>
        <sz val="8"/>
        <color rgb="FF4172AD"/>
        <rFont val="Arial"/>
        <family val="2"/>
      </rPr>
      <t>2</t>
    </r>
    <r>
      <rPr>
        <sz val="8"/>
        <color rgb="FF4172AD"/>
        <rFont val="Arial"/>
        <family val="2"/>
      </rPr>
      <t xml:space="preserve"> Pri urah definiranih s tedni se obračunajo tedni izvedbe pedagoškega procesa ter tedni izpitnih rokov (50 tednov) 
</t>
    </r>
    <r>
      <rPr>
        <vertAlign val="superscript"/>
        <sz val="8"/>
        <color rgb="FF4172AD"/>
        <rFont val="Arial"/>
        <family val="2"/>
      </rPr>
      <t>3</t>
    </r>
    <r>
      <rPr>
        <sz val="8"/>
        <color rgb="FF4172AD"/>
        <rFont val="Arial"/>
        <family val="2"/>
      </rPr>
      <t xml:space="preserve"> Priprava študijskega gradiva vključuje pripravo računalniških projekcij, tiskanega gradiva (nerecenzirane skripte, predloge lab. praktikumov, navodila projektnih/skupinskih nalog …)</t>
    </r>
  </si>
  <si>
    <t>sindikalni zastopnik na NTF</t>
  </si>
  <si>
    <t>koordinatorstvo mednarodnih izmenjav (Ceepus mreže, Erasmus+ …)</t>
  </si>
  <si>
    <t>delo v Alumni klubu oddelka ali fakultete (do 20 ur/leto)</t>
  </si>
  <si>
    <t>drugo s.u. (npr. sodelovanje v drugih delovnih skupinah, poročevalec v postopku habilitacije, skrbništvo spletnih strani, skrbništvo laboratorijev ali računalniških učilnic, vodenje letnih razgovorov …) s soglasjem predstojnika oddelka ali predstojnika katedre na OTGO</t>
  </si>
  <si>
    <t>druge komisije v sklopu Senata NTF in UO NTF</t>
  </si>
  <si>
    <t>OSEBNI LETNI DELOVNI NAČRT ZA ŠTUDIJSKO LETO</t>
  </si>
  <si>
    <r>
      <rPr>
        <sz val="9"/>
        <color rgb="FF000000"/>
        <rFont val="Arial"/>
        <family val="2"/>
      </rPr>
      <t>Letni obseg osnovne n.p.o.</t>
    </r>
    <r>
      <rPr>
        <sz val="9"/>
        <color indexed="8"/>
        <rFont val="Arial"/>
        <family val="2"/>
      </rPr>
      <t>: VU 180 ur,  VP, P, lektor 270 ur, AS 300 ur, l</t>
    </r>
    <r>
      <rPr>
        <sz val="9"/>
        <color rgb="FF000000"/>
        <rFont val="Arial"/>
        <family val="2"/>
      </rPr>
      <t>etni obseg dodatne n.p.o</t>
    </r>
    <r>
      <rPr>
        <sz val="9"/>
        <color indexed="8"/>
        <rFont val="Arial"/>
        <family val="2"/>
      </rPr>
      <t>.: VU 60 ur,  VP, P, lektor 90 ur, AS 120 ur (4. in 5. člen pravilnika UL)</t>
    </r>
  </si>
  <si>
    <t>skupaj delež dopolnilnega dela:</t>
  </si>
  <si>
    <t>E: Raziskovalno, strokovno ali umetniško delo 
     po POGODBI O ZAPOSLITVI ZA DOPOLNILNO DELO</t>
  </si>
  <si>
    <t>2025/2026</t>
  </si>
  <si>
    <t>2026/2027</t>
  </si>
  <si>
    <t>2027/2028</t>
  </si>
  <si>
    <t>2028/2029</t>
  </si>
  <si>
    <t>2029/2030</t>
  </si>
  <si>
    <t>2030/2031</t>
  </si>
  <si>
    <t>2032/2032</t>
  </si>
  <si>
    <t>2032/2033</t>
  </si>
  <si>
    <t>2033/2034</t>
  </si>
  <si>
    <t>2034/2035</t>
  </si>
  <si>
    <t>2035/2036</t>
  </si>
  <si>
    <t>Letni obseg p.p.o.: VU 720 - 900 ur,  VP, P, lektor 800 - 1080 ur, AS 700 - 900 ur (7. člen pravilnika UL NTF)</t>
  </si>
  <si>
    <t>komisije za dodiplomski, magistrski in doktorski študij ter habilit. komisija na UL</t>
  </si>
  <si>
    <t>delo v spletni učilnici (ure n.p.o. predmetov z uporabo spletne učilnice × 0,5) (v polje vpišite št. ur n.p.o.)</t>
  </si>
  <si>
    <t>druge komisije na UL, programski svet doktorskega študija in delovne sk. na UL</t>
  </si>
  <si>
    <r>
      <t>priprava štud. gradiva v slovenskem jeziku (ure n.p.o. × 1,5) (vpis n.p.o. je samodejen)</t>
    </r>
    <r>
      <rPr>
        <vertAlign val="superscript"/>
        <sz val="9"/>
        <color rgb="FF000000"/>
        <rFont val="Arial"/>
        <family val="2"/>
      </rPr>
      <t>3</t>
    </r>
  </si>
  <si>
    <t>dodatno s.u. (izpolni predstojnik oddelka ali predstojnik katedre na OTGO)</t>
  </si>
  <si>
    <t xml:space="preserve">vpisani podatki za (A2+B1+B2) </t>
  </si>
  <si>
    <t>1 =</t>
  </si>
  <si>
    <t>2 =</t>
  </si>
  <si>
    <t>3 =</t>
  </si>
  <si>
    <r>
      <rPr>
        <sz val="11"/>
        <color rgb="FFFF0000"/>
        <rFont val="Calibri"/>
        <family val="2"/>
      </rPr>
      <t xml:space="preserve"> 2</t>
    </r>
    <r>
      <rPr>
        <sz val="11"/>
        <color indexed="8"/>
        <rFont val="Calibri"/>
        <family val="2"/>
        <charset val="238"/>
      </rPr>
      <t xml:space="preserve"> - (2088*%zaposlitve)</t>
    </r>
  </si>
  <si>
    <t xml:space="preserve">4= </t>
  </si>
  <si>
    <t>3 / 1</t>
  </si>
  <si>
    <r>
      <rPr>
        <sz val="11"/>
        <color rgb="FFFF0000"/>
        <rFont val="Calibri"/>
        <family val="2"/>
      </rPr>
      <t xml:space="preserve"> 1 </t>
    </r>
    <r>
      <rPr>
        <sz val="11"/>
        <color indexed="8"/>
        <rFont val="Calibri"/>
        <family val="2"/>
        <charset val="238"/>
      </rPr>
      <t>+ (A1+C1+C2+D)</t>
    </r>
  </si>
  <si>
    <t>Če je 2 več od 2088, se A2, B1 in B2 ustrezno zmanjšajo</t>
  </si>
  <si>
    <t>Skupna letna delovna obveznost za 100% zaposlitev</t>
  </si>
  <si>
    <t>Skupna letna delovna obveznost za 100% zaposlitev je 2088 ur.</t>
  </si>
  <si>
    <t>Minimalni obseg efektivnega dela je 1700 ur (n.p.o. + p.p.o.+ r.u.s. + s.u.); odstopanje je mogoče samo v primeru večjega števila ur letnega dopusta.</t>
  </si>
  <si>
    <t>Prazniki in dela prosti dnevi v študijskem letu</t>
  </si>
  <si>
    <t>Vpište raziskovalne projekte/programe v katere ste vključeni z raziskovalnimi urami po pogodbi o zaposlitvi za dopolnilno delo (podatki na dan 1.10. tekočega leta).</t>
  </si>
  <si>
    <r>
      <t>OBSEG EFEKTIVNEGA DELA</t>
    </r>
    <r>
      <rPr>
        <sz val="12"/>
        <rFont val="Arial"/>
        <family val="2"/>
      </rPr>
      <t xml:space="preserve"> (A1+A2+B1+B2+C1+C2)</t>
    </r>
    <r>
      <rPr>
        <b/>
        <sz val="12"/>
        <rFont val="Arial"/>
        <family val="2"/>
      </rPr>
      <t>:</t>
    </r>
  </si>
  <si>
    <t>Skladno s Pravilnikom o delovni in pedagoški obremenitvi visokošolski učiteljev in sodelavcev UL NTF 
in Navodili za izdelavo osebnega letnega delovnega načrta visokošolskih učiteljev in sodelavcev UL NTF.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</si>
</sst>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#,##0\ &quot;€&quot;"/>
  </numFmts>
  <fonts count="64" x14ac:knownFonts="1"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8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9"/>
      <color theme="4"/>
      <name val="Arial"/>
      <family val="2"/>
      <charset val="238"/>
    </font>
    <font>
      <b/>
      <sz val="14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2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Arial"/>
      <family val="2"/>
    </font>
    <font>
      <b/>
      <sz val="10"/>
      <color indexed="8"/>
      <name val="Calibri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12"/>
      <color rgb="FF000000"/>
      <name val="Arial"/>
      <family val="2"/>
    </font>
    <font>
      <sz val="8.5"/>
      <color indexed="8"/>
      <name val="Arial"/>
      <family val="2"/>
      <charset val="238"/>
    </font>
    <font>
      <sz val="12"/>
      <color indexed="8"/>
      <name val="Arial"/>
      <family val="2"/>
    </font>
    <font>
      <sz val="11"/>
      <name val="Arial"/>
      <family val="2"/>
    </font>
    <font>
      <sz val="8"/>
      <name val="Arial"/>
      <family val="2"/>
      <charset val="238"/>
    </font>
    <font>
      <sz val="9"/>
      <color indexed="8"/>
      <name val="Arial"/>
      <family val="2"/>
    </font>
    <font>
      <b/>
      <vertAlign val="superscript"/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sz val="10"/>
      <color theme="1"/>
      <name val="Arial"/>
      <family val="2"/>
    </font>
    <font>
      <sz val="8"/>
      <color indexed="8"/>
      <name val="Arial"/>
      <family val="2"/>
    </font>
    <font>
      <sz val="8.5"/>
      <color indexed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8"/>
      <color theme="4"/>
      <name val="Arial"/>
      <family val="2"/>
    </font>
    <font>
      <vertAlign val="superscript"/>
      <sz val="8"/>
      <color theme="4"/>
      <name val="Arial"/>
      <family val="2"/>
    </font>
    <font>
      <b/>
      <sz val="12"/>
      <color rgb="FF000000"/>
      <name val="Arial"/>
      <family val="2"/>
      <charset val="238"/>
    </font>
    <font>
      <b/>
      <sz val="9"/>
      <color indexed="8"/>
      <name val="Arial"/>
      <family val="2"/>
      <charset val="238"/>
    </font>
    <font>
      <vertAlign val="superscript"/>
      <sz val="9"/>
      <name val="Arial"/>
      <family val="2"/>
    </font>
    <font>
      <sz val="9"/>
      <color rgb="FF000000"/>
      <name val="Arial"/>
      <family val="2"/>
    </font>
    <font>
      <sz val="9"/>
      <color rgb="FF4172AD"/>
      <name val="Arial"/>
      <family val="2"/>
    </font>
    <font>
      <b/>
      <sz val="11"/>
      <color rgb="FF4172AD"/>
      <name val="Arial"/>
      <family val="2"/>
    </font>
    <font>
      <b/>
      <sz val="8"/>
      <color rgb="FF4172AD"/>
      <name val="Arial"/>
      <family val="2"/>
    </font>
    <font>
      <sz val="8"/>
      <color rgb="FF4172AD"/>
      <name val="Arial"/>
      <family val="2"/>
    </font>
    <font>
      <vertAlign val="superscript"/>
      <sz val="8"/>
      <color rgb="FF4172AD"/>
      <name val="Arial"/>
      <family val="2"/>
    </font>
    <font>
      <b/>
      <sz val="14"/>
      <color indexed="8"/>
      <name val="Arial"/>
      <family val="2"/>
      <charset val="238"/>
    </font>
    <font>
      <b/>
      <sz val="14"/>
      <color indexed="8"/>
      <name val="Arial"/>
      <family val="2"/>
    </font>
    <font>
      <sz val="11"/>
      <color rgb="FFFF0000"/>
      <name val="Calibri"/>
      <family val="2"/>
      <charset val="238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b/>
      <sz val="8"/>
      <color theme="4"/>
      <name val="Arial"/>
      <family val="2"/>
    </font>
    <font>
      <sz val="12"/>
      <name val="Arial"/>
      <family val="2"/>
    </font>
    <font>
      <b/>
      <sz val="8"/>
      <color rgb="FF4172AD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</cellStyleXfs>
  <cellXfs count="29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6" fillId="0" borderId="0" xfId="4" applyAlignment="1">
      <alignment vertical="top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23" fillId="0" borderId="2" xfId="0" applyNumberFormat="1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1" fillId="0" borderId="0" xfId="0" applyFont="1"/>
    <xf numFmtId="2" fontId="5" fillId="0" borderId="0" xfId="0" applyNumberFormat="1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18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30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5" fillId="0" borderId="0" xfId="0" applyFont="1" applyAlignment="1">
      <alignment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vertical="center" wrapText="1"/>
    </xf>
    <xf numFmtId="0" fontId="15" fillId="0" borderId="0" xfId="0" applyFont="1"/>
    <xf numFmtId="0" fontId="12" fillId="0" borderId="0" xfId="0" applyFont="1" applyAlignment="1">
      <alignment wrapText="1"/>
    </xf>
    <xf numFmtId="0" fontId="12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vertical="top"/>
    </xf>
    <xf numFmtId="0" fontId="11" fillId="2" borderId="3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6" fillId="0" borderId="0" xfId="0" applyFont="1"/>
    <xf numFmtId="0" fontId="8" fillId="0" borderId="0" xfId="0" applyFont="1"/>
    <xf numFmtId="0" fontId="8" fillId="0" borderId="17" xfId="0" applyFont="1" applyBorder="1" applyAlignment="1">
      <alignment horizontal="left"/>
    </xf>
    <xf numFmtId="0" fontId="8" fillId="0" borderId="17" xfId="0" applyFont="1" applyBorder="1" applyAlignment="1">
      <alignment horizontal="left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3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2" fontId="31" fillId="0" borderId="0" xfId="0" applyNumberFormat="1" applyFont="1" applyAlignment="1">
      <alignment vertical="center"/>
    </xf>
    <xf numFmtId="0" fontId="31" fillId="0" borderId="0" xfId="0" applyFont="1" applyAlignment="1">
      <alignment horizontal="right" vertical="center"/>
    </xf>
    <xf numFmtId="0" fontId="19" fillId="0" borderId="0" xfId="0" applyFont="1"/>
    <xf numFmtId="0" fontId="21" fillId="0" borderId="0" xfId="0" applyFont="1"/>
    <xf numFmtId="0" fontId="32" fillId="0" borderId="0" xfId="0" applyFont="1"/>
    <xf numFmtId="0" fontId="32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3" fillId="2" borderId="13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0" fontId="23" fillId="2" borderId="2" xfId="0" applyFont="1" applyFill="1" applyBorder="1" applyAlignment="1">
      <alignment horizontal="center"/>
    </xf>
    <xf numFmtId="0" fontId="24" fillId="0" borderId="0" xfId="0" applyFont="1"/>
    <xf numFmtId="1" fontId="22" fillId="2" borderId="22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3" fillId="0" borderId="0" xfId="0" applyFont="1"/>
    <xf numFmtId="0" fontId="20" fillId="0" borderId="0" xfId="0" applyFont="1"/>
    <xf numFmtId="2" fontId="23" fillId="0" borderId="0" xfId="0" applyNumberFormat="1" applyFont="1"/>
    <xf numFmtId="0" fontId="20" fillId="0" borderId="0" xfId="0" applyFont="1" applyAlignment="1">
      <alignment horizontal="right"/>
    </xf>
    <xf numFmtId="2" fontId="20" fillId="0" borderId="0" xfId="0" applyNumberFormat="1" applyFont="1"/>
    <xf numFmtId="0" fontId="31" fillId="0" borderId="0" xfId="0" applyFont="1"/>
    <xf numFmtId="0" fontId="23" fillId="0" borderId="0" xfId="0" applyFont="1" applyAlignment="1">
      <alignment horizontal="right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left" vertical="center"/>
    </xf>
    <xf numFmtId="0" fontId="21" fillId="0" borderId="0" xfId="0" applyFont="1" applyAlignment="1">
      <alignment horizontal="center"/>
    </xf>
    <xf numFmtId="0" fontId="31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19" fillId="0" borderId="1" xfId="0" applyFont="1" applyBorder="1"/>
    <xf numFmtId="1" fontId="41" fillId="2" borderId="22" xfId="0" applyNumberFormat="1" applyFont="1" applyFill="1" applyBorder="1" applyAlignment="1">
      <alignment horizontal="right"/>
    </xf>
    <xf numFmtId="0" fontId="23" fillId="0" borderId="1" xfId="0" applyFont="1" applyBorder="1" applyAlignment="1">
      <alignment horizontal="right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7" fillId="0" borderId="0" xfId="0" applyFont="1"/>
    <xf numFmtId="0" fontId="27" fillId="0" borderId="0" xfId="0" applyFont="1" applyAlignment="1">
      <alignment horizontal="right"/>
    </xf>
    <xf numFmtId="0" fontId="38" fillId="0" borderId="0" xfId="0" applyFont="1"/>
    <xf numFmtId="0" fontId="38" fillId="0" borderId="0" xfId="0" applyFont="1" applyAlignment="1">
      <alignment horizontal="right"/>
    </xf>
    <xf numFmtId="0" fontId="23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1" fontId="23" fillId="0" borderId="0" xfId="0" applyNumberFormat="1" applyFont="1"/>
    <xf numFmtId="0" fontId="40" fillId="0" borderId="0" xfId="0" applyFont="1"/>
    <xf numFmtId="0" fontId="26" fillId="0" borderId="0" xfId="0" applyFont="1" applyAlignment="1">
      <alignment horizontal="right"/>
    </xf>
    <xf numFmtId="0" fontId="42" fillId="0" borderId="0" xfId="0" applyFont="1"/>
    <xf numFmtId="164" fontId="23" fillId="0" borderId="2" xfId="1" applyNumberFormat="1" applyFont="1" applyFill="1" applyBorder="1" applyAlignment="1" applyProtection="1">
      <alignment horizontal="center"/>
      <protection locked="0"/>
    </xf>
    <xf numFmtId="0" fontId="23" fillId="0" borderId="2" xfId="1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vertical="center" wrapText="1"/>
    </xf>
    <xf numFmtId="0" fontId="23" fillId="0" borderId="2" xfId="0" applyFont="1" applyBorder="1" applyAlignment="1" applyProtection="1">
      <alignment horizontal="center"/>
      <protection locked="0"/>
    </xf>
    <xf numFmtId="10" fontId="23" fillId="0" borderId="2" xfId="2" applyNumberFormat="1" applyFont="1" applyFill="1" applyBorder="1" applyAlignment="1" applyProtection="1">
      <alignment horizontal="center" vertical="center"/>
      <protection locked="0"/>
    </xf>
    <xf numFmtId="10" fontId="23" fillId="2" borderId="4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 wrapText="1"/>
    </xf>
    <xf numFmtId="1" fontId="27" fillId="0" borderId="0" xfId="1" applyNumberFormat="1" applyFont="1" applyFill="1" applyBorder="1" applyAlignment="1" applyProtection="1">
      <alignment horizontal="center"/>
    </xf>
    <xf numFmtId="0" fontId="27" fillId="0" borderId="0" xfId="0" applyFont="1" applyAlignment="1">
      <alignment horizontal="center"/>
    </xf>
    <xf numFmtId="10" fontId="27" fillId="0" borderId="0" xfId="2" applyNumberFormat="1" applyFont="1" applyFill="1" applyBorder="1" applyAlignment="1" applyProtection="1">
      <alignment horizontal="center" vertical="center"/>
    </xf>
    <xf numFmtId="10" fontId="27" fillId="0" borderId="0" xfId="0" applyNumberFormat="1" applyFont="1" applyAlignment="1">
      <alignment horizontal="center" vertical="center"/>
    </xf>
    <xf numFmtId="2" fontId="27" fillId="0" borderId="0" xfId="3" applyNumberFormat="1" applyFont="1" applyFill="1" applyBorder="1" applyAlignment="1" applyProtection="1"/>
    <xf numFmtId="1" fontId="27" fillId="0" borderId="0" xfId="0" applyNumberFormat="1" applyFont="1"/>
    <xf numFmtId="0" fontId="32" fillId="0" borderId="0" xfId="0" applyFont="1" applyAlignment="1">
      <alignment horizontal="right"/>
    </xf>
    <xf numFmtId="0" fontId="38" fillId="0" borderId="0" xfId="0" applyFont="1" applyAlignment="1">
      <alignment horizontal="left" wrapText="1"/>
    </xf>
    <xf numFmtId="0" fontId="40" fillId="0" borderId="1" xfId="0" applyFont="1" applyBorder="1"/>
    <xf numFmtId="10" fontId="41" fillId="2" borderId="22" xfId="2" applyNumberFormat="1" applyFont="1" applyFill="1" applyBorder="1" applyAlignment="1" applyProtection="1">
      <alignment horizontal="right"/>
    </xf>
    <xf numFmtId="0" fontId="21" fillId="0" borderId="1" xfId="0" applyFont="1" applyBorder="1"/>
    <xf numFmtId="0" fontId="23" fillId="0" borderId="1" xfId="0" applyFont="1" applyBorder="1"/>
    <xf numFmtId="0" fontId="21" fillId="0" borderId="0" xfId="0" applyFont="1" applyAlignment="1">
      <alignment horizontal="justify" vertical="center"/>
    </xf>
    <xf numFmtId="14" fontId="23" fillId="0" borderId="0" xfId="0" applyNumberFormat="1" applyFont="1" applyAlignment="1">
      <alignment horizontal="right"/>
    </xf>
    <xf numFmtId="0" fontId="28" fillId="0" borderId="0" xfId="0" applyFont="1" applyAlignment="1">
      <alignment vertical="center"/>
    </xf>
    <xf numFmtId="0" fontId="28" fillId="2" borderId="18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vertical="center" wrapText="1"/>
    </xf>
    <xf numFmtId="0" fontId="44" fillId="2" borderId="26" xfId="0" applyFont="1" applyFill="1" applyBorder="1" applyAlignment="1">
      <alignment vertical="center" wrapText="1"/>
    </xf>
    <xf numFmtId="0" fontId="28" fillId="2" borderId="19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28" fillId="2" borderId="20" xfId="0" applyFont="1" applyFill="1" applyBorder="1" applyAlignment="1">
      <alignment horizontal="left" vertical="center" wrapText="1"/>
    </xf>
    <xf numFmtId="0" fontId="28" fillId="2" borderId="26" xfId="0" applyFont="1" applyFill="1" applyBorder="1" applyAlignment="1">
      <alignment vertical="center" wrapText="1"/>
    </xf>
    <xf numFmtId="0" fontId="23" fillId="2" borderId="13" xfId="0" applyFont="1" applyFill="1" applyBorder="1"/>
    <xf numFmtId="0" fontId="23" fillId="0" borderId="2" xfId="0" applyFont="1" applyBorder="1" applyProtection="1">
      <protection locked="0"/>
    </xf>
    <xf numFmtId="1" fontId="23" fillId="2" borderId="2" xfId="0" applyNumberFormat="1" applyFont="1" applyFill="1" applyBorder="1" applyAlignment="1">
      <alignment horizontal="right"/>
    </xf>
    <xf numFmtId="1" fontId="23" fillId="2" borderId="3" xfId="0" applyNumberFormat="1" applyFont="1" applyFill="1" applyBorder="1"/>
    <xf numFmtId="0" fontId="20" fillId="2" borderId="13" xfId="0" applyFont="1" applyFill="1" applyBorder="1"/>
    <xf numFmtId="0" fontId="23" fillId="2" borderId="2" xfId="0" applyFont="1" applyFill="1" applyBorder="1"/>
    <xf numFmtId="0" fontId="37" fillId="0" borderId="6" xfId="0" applyFont="1" applyBorder="1" applyAlignment="1" applyProtection="1">
      <alignment vertical="center"/>
      <protection locked="0"/>
    </xf>
    <xf numFmtId="1" fontId="23" fillId="0" borderId="3" xfId="1" applyNumberFormat="1" applyFont="1" applyFill="1" applyBorder="1" applyAlignment="1" applyProtection="1">
      <alignment horizontal="left"/>
      <protection locked="0"/>
    </xf>
    <xf numFmtId="14" fontId="21" fillId="0" borderId="0" xfId="0" applyNumberFormat="1" applyFont="1" applyAlignment="1">
      <alignment horizontal="right"/>
    </xf>
    <xf numFmtId="1" fontId="48" fillId="2" borderId="12" xfId="0" applyNumberFormat="1" applyFont="1" applyFill="1" applyBorder="1" applyAlignment="1">
      <alignment horizontal="center" vertical="center"/>
    </xf>
    <xf numFmtId="1" fontId="48" fillId="2" borderId="20" xfId="0" applyNumberFormat="1" applyFont="1" applyFill="1" applyBorder="1" applyAlignment="1">
      <alignment horizontal="center" vertical="center"/>
    </xf>
    <xf numFmtId="9" fontId="23" fillId="0" borderId="0" xfId="2" applyFont="1" applyAlignment="1">
      <alignment horizontal="center" vertical="center"/>
    </xf>
    <xf numFmtId="1" fontId="21" fillId="0" borderId="0" xfId="2" applyNumberFormat="1" applyFont="1"/>
    <xf numFmtId="10" fontId="21" fillId="0" borderId="0" xfId="2" applyNumberFormat="1" applyFont="1"/>
    <xf numFmtId="1" fontId="8" fillId="0" borderId="0" xfId="0" applyNumberFormat="1" applyFont="1" applyAlignment="1">
      <alignment vertical="center"/>
    </xf>
    <xf numFmtId="1" fontId="0" fillId="0" borderId="0" xfId="0" applyNumberFormat="1"/>
    <xf numFmtId="10" fontId="0" fillId="0" borderId="0" xfId="2" applyNumberFormat="1" applyFont="1"/>
    <xf numFmtId="0" fontId="8" fillId="3" borderId="2" xfId="0" applyFont="1" applyFill="1" applyBorder="1" applyAlignment="1" applyProtection="1">
      <alignment horizontal="center" vertical="center" wrapText="1"/>
      <protection locked="0"/>
    </xf>
    <xf numFmtId="1" fontId="8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>
      <alignment vertical="center" wrapText="1"/>
    </xf>
    <xf numFmtId="0" fontId="8" fillId="2" borderId="24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1" fontId="41" fillId="0" borderId="22" xfId="0" applyNumberFormat="1" applyFont="1" applyBorder="1" applyAlignment="1">
      <alignment horizontal="right"/>
    </xf>
    <xf numFmtId="0" fontId="4" fillId="0" borderId="0" xfId="0" applyFont="1" applyAlignment="1">
      <alignment vertical="center" wrapText="1" shrinkToFit="1"/>
    </xf>
    <xf numFmtId="0" fontId="8" fillId="2" borderId="27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vertical="center" wrapText="1" shrinkToFit="1"/>
    </xf>
    <xf numFmtId="0" fontId="8" fillId="0" borderId="9" xfId="0" applyFont="1" applyBorder="1" applyAlignment="1" applyProtection="1">
      <alignment horizontal="center" vertical="center" shrinkToFit="1"/>
      <protection locked="0"/>
    </xf>
    <xf numFmtId="165" fontId="33" fillId="0" borderId="13" xfId="0" applyNumberFormat="1" applyFont="1" applyBorder="1" applyAlignment="1" applyProtection="1">
      <alignment horizontal="center" vertical="center" wrapText="1"/>
      <protection locked="0"/>
    </xf>
    <xf numFmtId="0" fontId="37" fillId="2" borderId="9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vertical="center" wrapText="1"/>
    </xf>
    <xf numFmtId="1" fontId="23" fillId="2" borderId="2" xfId="1" applyNumberFormat="1" applyFont="1" applyFill="1" applyBorder="1" applyAlignment="1" applyProtection="1">
      <alignment horizontal="center"/>
    </xf>
    <xf numFmtId="0" fontId="8" fillId="2" borderId="16" xfId="0" applyFont="1" applyFill="1" applyBorder="1" applyAlignment="1">
      <alignment vertical="center" wrapText="1"/>
    </xf>
    <xf numFmtId="0" fontId="11" fillId="2" borderId="16" xfId="0" applyFont="1" applyFill="1" applyBorder="1" applyAlignment="1">
      <alignment vertical="center" wrapText="1"/>
    </xf>
    <xf numFmtId="0" fontId="1" fillId="0" borderId="0" xfId="0" applyFont="1" applyAlignment="1">
      <alignment horizontal="left" indent="19"/>
    </xf>
    <xf numFmtId="0" fontId="52" fillId="0" borderId="0" xfId="0" applyFont="1"/>
    <xf numFmtId="0" fontId="53" fillId="0" borderId="0" xfId="0" applyFont="1"/>
    <xf numFmtId="0" fontId="8" fillId="2" borderId="4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34" fillId="2" borderId="2" xfId="0" applyFont="1" applyFill="1" applyBorder="1" applyAlignment="1">
      <alignment vertical="center" wrapText="1"/>
    </xf>
    <xf numFmtId="0" fontId="38" fillId="0" borderId="7" xfId="0" applyFont="1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49" fontId="0" fillId="0" borderId="0" xfId="0" applyNumberFormat="1"/>
    <xf numFmtId="0" fontId="58" fillId="0" borderId="0" xfId="0" applyFont="1" applyAlignment="1">
      <alignment horizontal="right"/>
    </xf>
    <xf numFmtId="0" fontId="60" fillId="0" borderId="0" xfId="0" applyFont="1"/>
    <xf numFmtId="49" fontId="58" fillId="0" borderId="0" xfId="0" applyNumberFormat="1" applyFont="1"/>
    <xf numFmtId="0" fontId="9" fillId="0" borderId="1" xfId="0" applyFont="1" applyBorder="1" applyAlignment="1">
      <alignment horizontal="left"/>
    </xf>
    <xf numFmtId="0" fontId="27" fillId="0" borderId="15" xfId="0" applyFont="1" applyBorder="1" applyAlignment="1">
      <alignment horizontal="left" vertical="top"/>
    </xf>
    <xf numFmtId="0" fontId="31" fillId="0" borderId="1" xfId="0" applyFont="1" applyBorder="1"/>
    <xf numFmtId="0" fontId="0" fillId="4" borderId="0" xfId="0" applyFill="1"/>
    <xf numFmtId="0" fontId="61" fillId="0" borderId="0" xfId="0" applyFont="1" applyAlignment="1">
      <alignment horizontal="right"/>
    </xf>
    <xf numFmtId="1" fontId="40" fillId="2" borderId="22" xfId="0" applyNumberFormat="1" applyFont="1" applyFill="1" applyBorder="1" applyAlignment="1">
      <alignment horizontal="right" vertical="center"/>
    </xf>
    <xf numFmtId="0" fontId="63" fillId="0" borderId="0" xfId="0" applyFont="1" applyAlignment="1">
      <alignment vertical="center"/>
    </xf>
    <xf numFmtId="0" fontId="63" fillId="0" borderId="0" xfId="0" applyFont="1"/>
    <xf numFmtId="0" fontId="27" fillId="2" borderId="2" xfId="0" applyFont="1" applyFill="1" applyBorder="1" applyAlignment="1">
      <alignment horizontal="right"/>
    </xf>
    <xf numFmtId="0" fontId="27" fillId="2" borderId="2" xfId="0" applyFont="1" applyFill="1" applyBorder="1"/>
    <xf numFmtId="9" fontId="4" fillId="0" borderId="0" xfId="0" applyNumberFormat="1" applyFont="1"/>
    <xf numFmtId="0" fontId="25" fillId="0" borderId="0" xfId="0" applyFont="1" applyAlignment="1">
      <alignment horizontal="left" wrapText="1"/>
    </xf>
    <xf numFmtId="0" fontId="43" fillId="0" borderId="15" xfId="0" applyFont="1" applyBorder="1" applyAlignment="1">
      <alignment horizontal="left" vertical="top"/>
    </xf>
    <xf numFmtId="0" fontId="34" fillId="0" borderId="7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9" fillId="2" borderId="21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horizontal="right" vertical="center"/>
    </xf>
    <xf numFmtId="0" fontId="53" fillId="0" borderId="0" xfId="0" applyFont="1" applyAlignment="1">
      <alignment horizontal="right" vertical="top"/>
    </xf>
    <xf numFmtId="0" fontId="34" fillId="0" borderId="7" xfId="0" applyFont="1" applyBorder="1" applyAlignment="1">
      <alignment horizontal="left" vertical="center"/>
    </xf>
    <xf numFmtId="0" fontId="40" fillId="0" borderId="0" xfId="0" applyFont="1" applyAlignment="1">
      <alignment horizontal="left"/>
    </xf>
    <xf numFmtId="0" fontId="41" fillId="0" borderId="1" xfId="0" applyFont="1" applyBorder="1" applyAlignment="1">
      <alignment horizontal="left" wrapText="1"/>
    </xf>
    <xf numFmtId="0" fontId="41" fillId="0" borderId="23" xfId="0" applyFont="1" applyBorder="1" applyAlignment="1">
      <alignment horizontal="left" wrapText="1"/>
    </xf>
    <xf numFmtId="0" fontId="19" fillId="0" borderId="1" xfId="0" applyFont="1" applyBorder="1" applyAlignment="1">
      <alignment horizontal="left"/>
    </xf>
    <xf numFmtId="0" fontId="19" fillId="0" borderId="1" xfId="0" applyFont="1" applyBorder="1" applyAlignment="1">
      <alignment horizontal="left" wrapText="1"/>
    </xf>
    <xf numFmtId="0" fontId="19" fillId="2" borderId="21" xfId="0" applyFont="1" applyFill="1" applyBorder="1" applyAlignment="1">
      <alignment horizontal="right"/>
    </xf>
    <xf numFmtId="0" fontId="19" fillId="2" borderId="10" xfId="0" applyFont="1" applyFill="1" applyBorder="1" applyAlignment="1">
      <alignment horizontal="right"/>
    </xf>
    <xf numFmtId="0" fontId="41" fillId="0" borderId="1" xfId="0" applyFont="1" applyBorder="1" applyAlignment="1">
      <alignment horizontal="left" vertical="center" wrapText="1"/>
    </xf>
    <xf numFmtId="0" fontId="41" fillId="0" borderId="23" xfId="0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/>
    </xf>
    <xf numFmtId="0" fontId="53" fillId="0" borderId="0" xfId="0" applyFont="1" applyAlignment="1">
      <alignment horizontal="right" vertical="center" wrapText="1"/>
    </xf>
    <xf numFmtId="0" fontId="23" fillId="2" borderId="13" xfId="0" applyFont="1" applyFill="1" applyBorder="1" applyAlignment="1">
      <alignment horizontal="center" wrapText="1"/>
    </xf>
    <xf numFmtId="0" fontId="23" fillId="2" borderId="3" xfId="0" applyFont="1" applyFill="1" applyBorder="1" applyAlignment="1">
      <alignment horizontal="center" wrapText="1"/>
    </xf>
    <xf numFmtId="0" fontId="22" fillId="2" borderId="21" xfId="0" applyFont="1" applyFill="1" applyBorder="1" applyAlignment="1">
      <alignment horizontal="right" vertical="center"/>
    </xf>
    <xf numFmtId="0" fontId="22" fillId="2" borderId="10" xfId="0" applyFont="1" applyFill="1" applyBorder="1" applyAlignment="1">
      <alignment horizontal="right" vertical="center"/>
    </xf>
    <xf numFmtId="0" fontId="23" fillId="2" borderId="2" xfId="0" applyFont="1" applyFill="1" applyBorder="1" applyAlignment="1">
      <alignment horizontal="center"/>
    </xf>
    <xf numFmtId="0" fontId="51" fillId="0" borderId="7" xfId="0" applyFont="1" applyBorder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indent="3"/>
    </xf>
    <xf numFmtId="0" fontId="23" fillId="0" borderId="1" xfId="0" applyFont="1" applyBorder="1" applyAlignment="1">
      <alignment horizontal="left"/>
    </xf>
    <xf numFmtId="0" fontId="40" fillId="2" borderId="21" xfId="0" applyFont="1" applyFill="1" applyBorder="1" applyAlignment="1">
      <alignment horizontal="right" vertical="center"/>
    </xf>
    <xf numFmtId="0" fontId="40" fillId="2" borderId="10" xfId="0" applyFont="1" applyFill="1" applyBorder="1" applyAlignment="1">
      <alignment horizontal="right" vertical="center"/>
    </xf>
    <xf numFmtId="0" fontId="26" fillId="0" borderId="7" xfId="0" applyFont="1" applyBorder="1" applyAlignment="1">
      <alignment horizontal="left" vertical="top" wrapText="1"/>
    </xf>
    <xf numFmtId="0" fontId="27" fillId="0" borderId="7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14" fontId="21" fillId="0" borderId="0" xfId="0" applyNumberFormat="1" applyFont="1" applyAlignment="1">
      <alignment horizontal="left"/>
    </xf>
    <xf numFmtId="0" fontId="22" fillId="0" borderId="0" xfId="0" applyFont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1" fillId="0" borderId="0" xfId="0" applyFont="1" applyAlignment="1">
      <alignment horizontal="left" indent="3"/>
    </xf>
    <xf numFmtId="0" fontId="21" fillId="0" borderId="1" xfId="0" applyFont="1" applyBorder="1" applyAlignment="1" applyProtection="1">
      <alignment horizontal="left"/>
      <protection locked="0"/>
    </xf>
    <xf numFmtId="164" fontId="32" fillId="0" borderId="4" xfId="2" applyNumberFormat="1" applyFont="1" applyBorder="1" applyAlignment="1" applyProtection="1">
      <alignment horizontal="left"/>
      <protection locked="0"/>
    </xf>
    <xf numFmtId="0" fontId="32" fillId="0" borderId="0" xfId="0" applyFont="1" applyAlignment="1">
      <alignment horizontal="left" indent="3"/>
    </xf>
    <xf numFmtId="0" fontId="21" fillId="0" borderId="4" xfId="0" applyFont="1" applyBorder="1" applyAlignment="1" applyProtection="1">
      <alignment horizontal="left"/>
      <protection locked="0"/>
    </xf>
    <xf numFmtId="0" fontId="2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56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left" vertical="center"/>
    </xf>
    <xf numFmtId="0" fontId="19" fillId="0" borderId="1" xfId="0" applyFont="1" applyBorder="1" applyAlignment="1" applyProtection="1">
      <alignment horizontal="left"/>
      <protection locked="0"/>
    </xf>
    <xf numFmtId="0" fontId="32" fillId="0" borderId="4" xfId="0" applyFont="1" applyBorder="1" applyAlignment="1" applyProtection="1">
      <alignment horizontal="left"/>
      <protection locked="0"/>
    </xf>
    <xf numFmtId="0" fontId="6" fillId="0" borderId="7" xfId="0" applyFont="1" applyBorder="1" applyAlignment="1">
      <alignment horizontal="left" vertical="top"/>
    </xf>
    <xf numFmtId="0" fontId="14" fillId="0" borderId="0" xfId="0" applyFont="1" applyAlignment="1" applyProtection="1">
      <alignment horizontal="left" vertical="top"/>
      <protection locked="0"/>
    </xf>
    <xf numFmtId="0" fontId="14" fillId="0" borderId="1" xfId="0" applyFont="1" applyBorder="1" applyAlignment="1" applyProtection="1">
      <alignment horizontal="left" vertical="top"/>
      <protection locked="0"/>
    </xf>
    <xf numFmtId="14" fontId="23" fillId="0" borderId="0" xfId="0" applyNumberFormat="1" applyFont="1" applyAlignment="1">
      <alignment horizontal="left"/>
    </xf>
    <xf numFmtId="0" fontId="1" fillId="2" borderId="17" xfId="0" applyFont="1" applyFill="1" applyBorder="1" applyAlignment="1">
      <alignment horizontal="right" vertical="center"/>
    </xf>
    <xf numFmtId="0" fontId="1" fillId="2" borderId="18" xfId="0" applyFont="1" applyFill="1" applyBorder="1" applyAlignment="1">
      <alignment horizontal="right" vertical="center"/>
    </xf>
    <xf numFmtId="0" fontId="1" fillId="2" borderId="19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/>
    </xf>
    <xf numFmtId="0" fontId="45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2" borderId="10" xfId="0" applyFont="1" applyFill="1" applyBorder="1" applyAlignment="1">
      <alignment horizontal="right" vertical="center"/>
    </xf>
    <xf numFmtId="0" fontId="1" fillId="2" borderId="11" xfId="0" applyFont="1" applyFill="1" applyBorder="1" applyAlignment="1">
      <alignment horizontal="right"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horizontal="left" vertical="center"/>
    </xf>
    <xf numFmtId="0" fontId="7" fillId="0" borderId="6" xfId="0" applyFont="1" applyBorder="1" applyAlignment="1" applyProtection="1">
      <alignment horizontal="left" vertical="center" wrapText="1" shrinkToFit="1"/>
      <protection locked="0"/>
    </xf>
    <xf numFmtId="0" fontId="7" fillId="0" borderId="4" xfId="0" applyFont="1" applyBorder="1" applyAlignment="1" applyProtection="1">
      <alignment horizontal="left" vertical="center" wrapText="1" shrinkToFit="1"/>
      <protection locked="0"/>
    </xf>
    <xf numFmtId="0" fontId="7" fillId="0" borderId="5" xfId="0" applyFont="1" applyBorder="1" applyAlignment="1" applyProtection="1">
      <alignment horizontal="left" vertical="center" wrapText="1" shrinkToFit="1"/>
      <protection locked="0"/>
    </xf>
    <xf numFmtId="0" fontId="8" fillId="0" borderId="16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0" fontId="27" fillId="0" borderId="15" xfId="0" applyFont="1" applyBorder="1" applyAlignment="1">
      <alignment horizontal="left" vertical="top"/>
    </xf>
    <xf numFmtId="0" fontId="10" fillId="0" borderId="1" xfId="0" applyFont="1" applyBorder="1" applyAlignment="1">
      <alignment horizontal="left" wrapText="1"/>
    </xf>
    <xf numFmtId="0" fontId="43" fillId="0" borderId="0" xfId="0" applyFont="1" applyAlignment="1">
      <alignment horizontal="left"/>
    </xf>
    <xf numFmtId="0" fontId="54" fillId="0" borderId="7" xfId="0" applyFont="1" applyBorder="1" applyAlignment="1">
      <alignment horizontal="left" vertical="center" wrapText="1"/>
    </xf>
    <xf numFmtId="0" fontId="54" fillId="0" borderId="7" xfId="0" applyFont="1" applyBorder="1" applyAlignment="1">
      <alignment horizontal="left" vertical="center"/>
    </xf>
    <xf numFmtId="0" fontId="43" fillId="0" borderId="15" xfId="0" applyFont="1" applyBorder="1" applyAlignment="1">
      <alignment horizontal="left" vertical="top" wrapText="1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horizontal="left"/>
    </xf>
  </cellXfs>
  <cellStyles count="5">
    <cellStyle name="Navadno" xfId="0" builtinId="0"/>
    <cellStyle name="Navadno 2" xfId="4" xr:uid="{50C37663-72AF-465A-AA8C-EE8A1FA1A532}"/>
    <cellStyle name="Odstotek" xfId="2" builtinId="5"/>
    <cellStyle name="Odstotek 2" xfId="1" xr:uid="{382123F5-AAF2-4500-BCAC-D00AF397A499}"/>
    <cellStyle name="Vejica" xfId="3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4172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2</xdr:row>
      <xdr:rowOff>145185</xdr:rowOff>
    </xdr:from>
    <xdr:to>
      <xdr:col>4</xdr:col>
      <xdr:colOff>566779</xdr:colOff>
      <xdr:row>4</xdr:row>
      <xdr:rowOff>170873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969D4779-E47B-D3AB-0818-E54B13D0F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8245" y="687821"/>
          <a:ext cx="2559140" cy="5740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1632585</xdr:colOff>
      <xdr:row>5</xdr:row>
      <xdr:rowOff>56029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98A8992-9371-4B1E-BA69-CDB0F64C3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619125"/>
          <a:ext cx="2000250" cy="437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91"/>
  <sheetViews>
    <sheetView showGridLines="0" showRuler="0" showWhiteSpace="0" view="pageBreakPreview" topLeftCell="A41" zoomScale="90" zoomScaleNormal="110" zoomScaleSheetLayoutView="90" zoomScalePageLayoutView="110" workbookViewId="0">
      <selection activeCell="E12" sqref="E12:F12"/>
    </sheetView>
  </sheetViews>
  <sheetFormatPr defaultColWidth="1.6328125" defaultRowHeight="15.5" x14ac:dyDescent="0.35"/>
  <cols>
    <col min="1" max="1" width="2.90625" style="78" customWidth="1"/>
    <col min="2" max="2" width="11.6328125" style="78" customWidth="1"/>
    <col min="3" max="3" width="9.54296875" style="78" customWidth="1"/>
    <col min="4" max="5" width="8.36328125" style="78" customWidth="1"/>
    <col min="6" max="6" width="36.08984375" style="78" customWidth="1"/>
    <col min="7" max="8" width="10.6328125" style="78" customWidth="1"/>
    <col min="9" max="9" width="12" style="78" customWidth="1"/>
    <col min="10" max="10" width="10.54296875" style="78" customWidth="1"/>
    <col min="11" max="11" width="9" style="92" customWidth="1"/>
    <col min="12" max="12" width="9.81640625" style="84" customWidth="1"/>
    <col min="13" max="13" width="8.90625" style="95" customWidth="1"/>
    <col min="14" max="14" width="1.90625" style="96" customWidth="1"/>
    <col min="15" max="15" width="7.08984375" style="84" customWidth="1"/>
    <col min="16" max="16384" width="1.6328125" style="78"/>
  </cols>
  <sheetData>
    <row r="1" spans="1:17" s="91" customFormat="1" ht="14" x14ac:dyDescent="0.3">
      <c r="B1" s="246"/>
      <c r="C1" s="246"/>
      <c r="D1" s="246"/>
      <c r="E1" s="246"/>
      <c r="F1" s="78"/>
      <c r="G1" s="78"/>
      <c r="H1" s="78"/>
      <c r="I1" s="78"/>
      <c r="J1" s="78"/>
      <c r="K1" s="78"/>
      <c r="L1" s="92"/>
      <c r="M1" s="84"/>
      <c r="N1" s="93"/>
      <c r="O1" s="93"/>
    </row>
    <row r="2" spans="1:17" s="91" customFormat="1" ht="13.25" customHeight="1" x14ac:dyDescent="0.3">
      <c r="B2" s="246"/>
      <c r="C2" s="246"/>
      <c r="D2" s="246"/>
      <c r="E2" s="246"/>
      <c r="L2" s="94"/>
      <c r="N2" s="93"/>
      <c r="O2" s="93"/>
    </row>
    <row r="3" spans="1:17" ht="20.399999999999999" customHeight="1" x14ac:dyDescent="0.35">
      <c r="B3" s="246"/>
      <c r="C3" s="246"/>
      <c r="D3" s="246"/>
      <c r="E3" s="246"/>
    </row>
    <row r="4" spans="1:17" ht="23" customHeight="1" x14ac:dyDescent="0.35">
      <c r="B4" s="246"/>
      <c r="C4" s="246"/>
      <c r="D4" s="246"/>
      <c r="E4" s="246"/>
      <c r="F4" s="250" t="s">
        <v>212</v>
      </c>
      <c r="G4" s="250"/>
      <c r="H4" s="250"/>
      <c r="I4" s="250"/>
      <c r="J4" s="249" t="s">
        <v>216</v>
      </c>
      <c r="K4" s="249"/>
      <c r="N4" s="97"/>
      <c r="O4" s="97"/>
      <c r="P4" s="97"/>
      <c r="Q4" s="97"/>
    </row>
    <row r="5" spans="1:17" ht="15.75" customHeight="1" x14ac:dyDescent="0.3">
      <c r="B5" s="246"/>
      <c r="C5" s="246"/>
      <c r="D5" s="246"/>
      <c r="E5" s="246"/>
      <c r="F5" s="207" t="s">
        <v>248</v>
      </c>
      <c r="G5" s="207"/>
      <c r="H5" s="207"/>
      <c r="I5" s="207"/>
      <c r="J5" s="207"/>
      <c r="K5" s="98"/>
      <c r="L5" s="98"/>
      <c r="M5" s="98"/>
      <c r="N5" s="97"/>
      <c r="O5" s="97"/>
      <c r="P5" s="97"/>
      <c r="Q5" s="97"/>
    </row>
    <row r="6" spans="1:17" ht="15.75" customHeight="1" x14ac:dyDescent="0.35">
      <c r="B6" s="99"/>
      <c r="C6" s="99"/>
      <c r="D6" s="99"/>
      <c r="F6" s="207"/>
      <c r="G6" s="207"/>
      <c r="H6" s="207"/>
      <c r="I6" s="207"/>
      <c r="J6" s="207"/>
      <c r="N6" s="97"/>
      <c r="O6" s="97"/>
      <c r="P6" s="97"/>
      <c r="Q6" s="97"/>
    </row>
    <row r="7" spans="1:17" ht="15.75" customHeight="1" x14ac:dyDescent="0.35">
      <c r="B7" s="99"/>
      <c r="C7" s="99"/>
      <c r="D7" s="99"/>
      <c r="N7" s="97"/>
      <c r="O7" s="97"/>
      <c r="P7" s="97"/>
      <c r="Q7" s="97"/>
    </row>
    <row r="8" spans="1:17" x14ac:dyDescent="0.35">
      <c r="A8" s="95"/>
      <c r="B8" s="95"/>
      <c r="C8" s="95"/>
      <c r="D8" s="95"/>
      <c r="E8" s="95"/>
      <c r="F8" s="95"/>
      <c r="G8" s="95"/>
      <c r="H8" s="95"/>
      <c r="I8" s="95"/>
      <c r="J8" s="95"/>
      <c r="L8" s="100"/>
    </row>
    <row r="9" spans="1:17" s="73" customFormat="1" ht="18.649999999999999" customHeight="1" x14ac:dyDescent="0.35">
      <c r="B9" s="74" t="s">
        <v>54</v>
      </c>
      <c r="K9" s="75"/>
      <c r="L9" s="76"/>
      <c r="N9" s="76"/>
      <c r="O9" s="76"/>
    </row>
    <row r="10" spans="1:17" s="95" customFormat="1" ht="18.649999999999999" customHeight="1" x14ac:dyDescent="0.35">
      <c r="B10" s="247" t="s">
        <v>101</v>
      </c>
      <c r="C10" s="247"/>
      <c r="D10" s="247"/>
      <c r="E10" s="251"/>
      <c r="F10" s="251"/>
      <c r="G10" s="241" t="s">
        <v>117</v>
      </c>
      <c r="H10" s="241"/>
      <c r="I10" s="241"/>
      <c r="J10" s="242"/>
      <c r="K10" s="242"/>
      <c r="L10" s="242"/>
      <c r="M10" s="242"/>
      <c r="N10" s="100"/>
      <c r="O10" s="100"/>
    </row>
    <row r="11" spans="1:17" s="95" customFormat="1" ht="18.649999999999999" customHeight="1" x14ac:dyDescent="0.35">
      <c r="B11" s="248" t="s">
        <v>194</v>
      </c>
      <c r="C11" s="248"/>
      <c r="D11" s="248"/>
      <c r="E11" s="245"/>
      <c r="F11" s="245"/>
      <c r="G11" s="241" t="s">
        <v>193</v>
      </c>
      <c r="H11" s="241"/>
      <c r="I11" s="241"/>
      <c r="J11" s="243"/>
      <c r="K11" s="243"/>
      <c r="L11" s="243"/>
      <c r="M11" s="243"/>
      <c r="N11" s="100"/>
      <c r="O11" s="100"/>
    </row>
    <row r="12" spans="1:17" s="95" customFormat="1" ht="18.649999999999999" customHeight="1" x14ac:dyDescent="0.35">
      <c r="B12" s="248" t="s">
        <v>25</v>
      </c>
      <c r="C12" s="248"/>
      <c r="D12" s="248"/>
      <c r="E12" s="252"/>
      <c r="F12" s="252"/>
      <c r="G12" s="244" t="s">
        <v>122</v>
      </c>
      <c r="H12" s="244"/>
      <c r="I12" s="244"/>
      <c r="J12" s="245"/>
      <c r="K12" s="245"/>
      <c r="L12" s="245"/>
      <c r="M12" s="245"/>
      <c r="N12" s="100"/>
      <c r="O12" s="100"/>
    </row>
    <row r="13" spans="1:17" s="95" customFormat="1" x14ac:dyDescent="0.35">
      <c r="B13" s="80"/>
      <c r="C13" s="80"/>
      <c r="D13" s="80"/>
      <c r="E13" s="80"/>
      <c r="F13" s="79"/>
      <c r="G13" s="79"/>
      <c r="H13" s="79"/>
      <c r="I13" s="81"/>
      <c r="J13" s="81"/>
      <c r="K13" s="81"/>
      <c r="L13" s="81"/>
      <c r="M13" s="81"/>
      <c r="N13" s="100"/>
      <c r="O13" s="100"/>
    </row>
    <row r="14" spans="1:17" x14ac:dyDescent="0.35">
      <c r="A14" s="81"/>
      <c r="B14" s="81"/>
      <c r="C14" s="101"/>
      <c r="D14" s="101"/>
      <c r="E14" s="101"/>
      <c r="F14" s="99"/>
      <c r="G14" s="99"/>
      <c r="H14" s="101"/>
      <c r="I14" s="101"/>
      <c r="J14" s="101"/>
    </row>
    <row r="15" spans="1:17" x14ac:dyDescent="0.35">
      <c r="B15" s="212" t="s">
        <v>5</v>
      </c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</row>
    <row r="16" spans="1:17" ht="10.25" customHeight="1" thickBot="1" x14ac:dyDescent="0.4">
      <c r="B16" s="81"/>
      <c r="C16" s="81"/>
      <c r="D16" s="101"/>
      <c r="E16" s="101"/>
      <c r="F16" s="101"/>
      <c r="G16" s="99"/>
      <c r="H16" s="99"/>
      <c r="I16" s="101"/>
      <c r="J16" s="101"/>
      <c r="K16" s="101"/>
      <c r="L16" s="101"/>
      <c r="M16" s="101"/>
    </row>
    <row r="17" spans="2:17" ht="14.75" customHeight="1" thickBot="1" x14ac:dyDescent="0.35">
      <c r="B17" s="102" t="s">
        <v>97</v>
      </c>
      <c r="C17" s="102"/>
      <c r="D17" s="102"/>
      <c r="E17" s="102"/>
      <c r="F17" s="102"/>
      <c r="G17" s="102"/>
      <c r="H17" s="102"/>
      <c r="I17" s="102"/>
      <c r="J17" s="102"/>
      <c r="K17" s="217" t="s">
        <v>33</v>
      </c>
      <c r="L17" s="218"/>
      <c r="M17" s="169"/>
    </row>
    <row r="18" spans="2:17" ht="15" customHeight="1" x14ac:dyDescent="0.3">
      <c r="B18" s="206" t="s">
        <v>213</v>
      </c>
      <c r="C18" s="206"/>
      <c r="D18" s="206"/>
      <c r="E18" s="206"/>
      <c r="F18" s="206"/>
      <c r="G18" s="206"/>
      <c r="H18" s="206"/>
      <c r="I18" s="187"/>
      <c r="J18" s="222" t="s">
        <v>195</v>
      </c>
      <c r="K18" s="222"/>
      <c r="L18" s="222"/>
      <c r="M18" s="222"/>
    </row>
    <row r="19" spans="2:17" ht="10.5" customHeight="1" x14ac:dyDescent="0.3">
      <c r="B19" s="207"/>
      <c r="C19" s="207"/>
      <c r="D19" s="207"/>
      <c r="E19" s="207"/>
      <c r="F19" s="207"/>
      <c r="G19" s="207"/>
      <c r="H19" s="207"/>
      <c r="I19" s="90"/>
      <c r="J19" s="90"/>
      <c r="K19" s="90"/>
      <c r="L19" s="90"/>
      <c r="M19" s="90"/>
    </row>
    <row r="20" spans="2:17" ht="14.5" thickBot="1" x14ac:dyDescent="0.35"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2"/>
      <c r="M20" s="96"/>
    </row>
    <row r="21" spans="2:17" ht="15.5" customHeight="1" thickBot="1" x14ac:dyDescent="0.35">
      <c r="B21" s="215" t="s">
        <v>1</v>
      </c>
      <c r="C21" s="215"/>
      <c r="D21" s="215"/>
      <c r="E21" s="215"/>
      <c r="F21" s="215"/>
      <c r="G21" s="215"/>
      <c r="H21" s="215"/>
      <c r="I21" s="215"/>
      <c r="J21" s="221"/>
      <c r="K21" s="208" t="s">
        <v>30</v>
      </c>
      <c r="L21" s="209"/>
      <c r="M21" s="103">
        <f>IF(Podatki!L6&gt;(2088*J11),(100%-Podatki!L8)*'A2, B1, B2'!G30,'A2, B1, B2'!G30)</f>
        <v>0</v>
      </c>
    </row>
    <row r="22" spans="2:17" ht="17" customHeight="1" x14ac:dyDescent="0.3">
      <c r="B22" s="211" t="s">
        <v>174</v>
      </c>
      <c r="C22" s="211"/>
      <c r="D22" s="211"/>
      <c r="E22" s="211"/>
      <c r="F22" s="211"/>
      <c r="G22" s="211"/>
      <c r="H22" s="211"/>
      <c r="I22" s="211"/>
      <c r="J22" s="210" t="s">
        <v>129</v>
      </c>
      <c r="K22" s="210"/>
      <c r="L22" s="210"/>
      <c r="M22" s="210"/>
    </row>
    <row r="23" spans="2:17" ht="10.25" customHeight="1" x14ac:dyDescent="0.3">
      <c r="B23" s="111"/>
      <c r="C23" s="111"/>
      <c r="D23" s="111"/>
      <c r="E23" s="111"/>
      <c r="F23" s="111"/>
      <c r="G23" s="111"/>
      <c r="H23" s="111"/>
      <c r="I23" s="111"/>
      <c r="J23" s="111"/>
      <c r="K23" s="105"/>
      <c r="L23" s="105"/>
      <c r="M23" s="158"/>
    </row>
    <row r="24" spans="2:17" s="90" customFormat="1" ht="12.5" x14ac:dyDescent="0.25">
      <c r="B24" s="112"/>
      <c r="C24" s="107"/>
      <c r="D24" s="107"/>
      <c r="E24" s="107"/>
      <c r="F24" s="107"/>
      <c r="G24" s="107"/>
      <c r="H24" s="107"/>
      <c r="I24" s="107"/>
      <c r="J24" s="107"/>
      <c r="K24" s="107"/>
      <c r="L24" s="113"/>
      <c r="M24" s="96"/>
      <c r="N24" s="96"/>
      <c r="O24" s="96"/>
    </row>
    <row r="25" spans="2:17" x14ac:dyDescent="0.35">
      <c r="B25" s="114" t="s">
        <v>10</v>
      </c>
      <c r="C25" s="95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5"/>
    </row>
    <row r="26" spans="2:17" ht="10.25" customHeight="1" thickBot="1" x14ac:dyDescent="0.4">
      <c r="B26" s="114"/>
      <c r="C26" s="95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5"/>
    </row>
    <row r="27" spans="2:17" s="90" customFormat="1" ht="14" customHeight="1" thickBot="1" x14ac:dyDescent="0.35">
      <c r="B27" s="219" t="s">
        <v>2</v>
      </c>
      <c r="C27" s="219"/>
      <c r="D27" s="219"/>
      <c r="E27" s="219"/>
      <c r="F27" s="219"/>
      <c r="G27" s="219"/>
      <c r="H27" s="219"/>
      <c r="I27" s="219"/>
      <c r="J27" s="220"/>
      <c r="K27" s="208" t="s">
        <v>31</v>
      </c>
      <c r="L27" s="209"/>
      <c r="M27" s="103">
        <f>IF(Podatki!L6&gt;(2088*J11),(100%-Podatki!L8)*'A2, B1, B2'!G59,'A2, B1, B2'!G59)</f>
        <v>0</v>
      </c>
    </row>
    <row r="28" spans="2:17" s="90" customFormat="1" ht="15.5" customHeight="1" x14ac:dyDescent="0.25">
      <c r="B28" s="206" t="s">
        <v>175</v>
      </c>
      <c r="C28" s="206"/>
      <c r="D28" s="206"/>
      <c r="E28" s="206"/>
      <c r="F28" s="206"/>
      <c r="G28" s="206"/>
      <c r="H28" s="206"/>
      <c r="I28" s="206"/>
      <c r="J28" s="210" t="s">
        <v>129</v>
      </c>
      <c r="K28" s="210"/>
      <c r="L28" s="210"/>
      <c r="M28" s="210"/>
      <c r="N28" s="96"/>
      <c r="O28" s="96"/>
    </row>
    <row r="29" spans="2:17" ht="14.5" thickBot="1" x14ac:dyDescent="0.35">
      <c r="K29" s="78"/>
      <c r="L29" s="78"/>
      <c r="M29" s="78"/>
    </row>
    <row r="30" spans="2:17" ht="14" customHeight="1" thickBot="1" x14ac:dyDescent="0.35">
      <c r="B30" s="213" t="s">
        <v>3</v>
      </c>
      <c r="C30" s="213"/>
      <c r="D30" s="213"/>
      <c r="E30" s="213"/>
      <c r="F30" s="213"/>
      <c r="G30" s="213"/>
      <c r="H30" s="213"/>
      <c r="I30" s="213"/>
      <c r="J30" s="214"/>
      <c r="K30" s="208" t="s">
        <v>32</v>
      </c>
      <c r="L30" s="209"/>
      <c r="M30" s="103">
        <f>IF(Podatki!L6&gt;(2088*J11),(100%-Podatki!L8)*'A2, B1, B2'!G90,'A2, B1, B2'!G90)</f>
        <v>0</v>
      </c>
      <c r="P30" s="86"/>
    </row>
    <row r="31" spans="2:17" ht="14" x14ac:dyDescent="0.3">
      <c r="B31" s="211" t="s">
        <v>176</v>
      </c>
      <c r="C31" s="211"/>
      <c r="D31" s="211"/>
      <c r="E31" s="211"/>
      <c r="F31" s="211"/>
      <c r="G31" s="211"/>
      <c r="H31" s="211"/>
      <c r="I31" s="211"/>
      <c r="J31" s="210" t="s">
        <v>129</v>
      </c>
      <c r="K31" s="210"/>
      <c r="L31" s="210"/>
      <c r="M31" s="210"/>
      <c r="N31" s="78"/>
      <c r="P31" s="116"/>
      <c r="Q31" s="116"/>
    </row>
    <row r="32" spans="2:17" ht="14" x14ac:dyDescent="0.3"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78"/>
      <c r="P32" s="116"/>
      <c r="Q32" s="116"/>
    </row>
    <row r="33" spans="2:16" ht="14" x14ac:dyDescent="0.3">
      <c r="K33" s="78"/>
      <c r="L33" s="78"/>
      <c r="M33" s="78"/>
    </row>
    <row r="34" spans="2:16" x14ac:dyDescent="0.35">
      <c r="B34" s="212" t="s">
        <v>22</v>
      </c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115"/>
    </row>
    <row r="35" spans="2:16" ht="10.25" customHeight="1" thickBot="1" x14ac:dyDescent="0.4">
      <c r="B35" s="114"/>
      <c r="C35" s="95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5"/>
    </row>
    <row r="36" spans="2:16" ht="14.5" thickBot="1" x14ac:dyDescent="0.35">
      <c r="B36" s="215" t="s">
        <v>4</v>
      </c>
      <c r="C36" s="215"/>
      <c r="D36" s="215"/>
      <c r="E36" s="215"/>
      <c r="F36" s="215"/>
      <c r="G36" s="215"/>
      <c r="H36" s="215"/>
      <c r="I36" s="215"/>
      <c r="J36" s="215"/>
      <c r="K36" s="208" t="s">
        <v>34</v>
      </c>
      <c r="L36" s="209"/>
      <c r="M36" s="103">
        <f>+SUM(I40)</f>
        <v>0</v>
      </c>
    </row>
    <row r="37" spans="2:16" ht="15" customHeight="1" x14ac:dyDescent="0.3">
      <c r="B37" s="206" t="s">
        <v>177</v>
      </c>
      <c r="C37" s="206"/>
      <c r="D37" s="206"/>
      <c r="E37" s="206"/>
      <c r="F37" s="206"/>
      <c r="G37" s="206"/>
      <c r="H37" s="206"/>
      <c r="I37" s="206"/>
      <c r="J37" s="206"/>
      <c r="K37" s="207"/>
      <c r="L37" s="207"/>
      <c r="M37" s="207"/>
      <c r="N37" s="78"/>
    </row>
    <row r="38" spans="2:16" ht="14" x14ac:dyDescent="0.3">
      <c r="K38" s="78"/>
      <c r="L38" s="78"/>
      <c r="M38" s="78"/>
    </row>
    <row r="39" spans="2:16" s="90" customFormat="1" ht="15" customHeight="1" x14ac:dyDescent="0.3">
      <c r="F39" s="147" t="s">
        <v>21</v>
      </c>
      <c r="G39" s="82" t="s">
        <v>35</v>
      </c>
      <c r="H39" s="83" t="s">
        <v>37</v>
      </c>
      <c r="I39" s="82" t="s">
        <v>8</v>
      </c>
      <c r="K39" s="78"/>
      <c r="L39" s="78"/>
      <c r="M39" s="78"/>
      <c r="N39" s="96"/>
      <c r="O39" s="96"/>
    </row>
    <row r="40" spans="2:16" s="90" customFormat="1" ht="15" customHeight="1" x14ac:dyDescent="0.3">
      <c r="F40" s="148" t="s">
        <v>180</v>
      </c>
      <c r="G40" s="117"/>
      <c r="H40" s="118"/>
      <c r="I40" s="149">
        <f>G40*H40</f>
        <v>0</v>
      </c>
      <c r="K40" s="78"/>
      <c r="L40" s="78"/>
      <c r="M40" s="78"/>
      <c r="N40" s="96"/>
      <c r="O40" s="96"/>
    </row>
    <row r="41" spans="2:16" ht="14.5" thickBot="1" x14ac:dyDescent="0.35">
      <c r="K41" s="78"/>
      <c r="L41" s="78"/>
      <c r="M41" s="78"/>
    </row>
    <row r="42" spans="2:16" s="90" customFormat="1" ht="14" customHeight="1" thickBot="1" x14ac:dyDescent="0.35">
      <c r="B42" s="216" t="s">
        <v>43</v>
      </c>
      <c r="C42" s="216"/>
      <c r="D42" s="216"/>
      <c r="E42" s="216"/>
      <c r="F42" s="216"/>
      <c r="G42" s="216"/>
      <c r="H42" s="216"/>
      <c r="I42" s="216"/>
      <c r="J42" s="216"/>
      <c r="K42" s="208" t="s">
        <v>36</v>
      </c>
      <c r="L42" s="209"/>
      <c r="M42" s="103">
        <f>+SUM(K47:K50)</f>
        <v>0</v>
      </c>
      <c r="P42" s="78"/>
    </row>
    <row r="43" spans="2:16" ht="15" customHeight="1" x14ac:dyDescent="0.3">
      <c r="B43" s="206" t="s">
        <v>178</v>
      </c>
      <c r="C43" s="206"/>
      <c r="D43" s="206"/>
      <c r="E43" s="206"/>
      <c r="F43" s="206"/>
      <c r="G43" s="206"/>
      <c r="H43" s="206"/>
      <c r="I43" s="206"/>
      <c r="J43" s="206"/>
      <c r="K43" s="207"/>
      <c r="L43" s="207"/>
      <c r="M43" s="207"/>
      <c r="N43" s="78"/>
    </row>
    <row r="44" spans="2:16" ht="14" x14ac:dyDescent="0.3">
      <c r="K44" s="78"/>
      <c r="L44" s="78"/>
      <c r="M44" s="78"/>
    </row>
    <row r="45" spans="2:16" s="90" customFormat="1" ht="15" customHeight="1" x14ac:dyDescent="0.3">
      <c r="B45" s="78"/>
      <c r="C45" s="78"/>
      <c r="D45" s="78"/>
      <c r="E45" s="78"/>
      <c r="F45" s="78"/>
      <c r="G45" s="227" t="s">
        <v>119</v>
      </c>
      <c r="H45" s="227"/>
      <c r="I45" s="223" t="s">
        <v>38</v>
      </c>
      <c r="J45" s="223" t="s">
        <v>120</v>
      </c>
      <c r="K45" s="223" t="s">
        <v>121</v>
      </c>
      <c r="M45" s="78"/>
    </row>
    <row r="46" spans="2:16" s="90" customFormat="1" ht="28.25" customHeight="1" x14ac:dyDescent="0.3">
      <c r="C46" s="119"/>
      <c r="D46" s="119"/>
      <c r="F46" s="176" t="s">
        <v>27</v>
      </c>
      <c r="G46" s="85" t="s">
        <v>0</v>
      </c>
      <c r="H46" s="85" t="s">
        <v>29</v>
      </c>
      <c r="I46" s="224"/>
      <c r="J46" s="224"/>
      <c r="K46" s="224"/>
      <c r="M46" s="78"/>
    </row>
    <row r="47" spans="2:16" s="90" customFormat="1" ht="14" x14ac:dyDescent="0.3">
      <c r="B47" s="228" t="s">
        <v>118</v>
      </c>
      <c r="C47" s="228"/>
      <c r="D47" s="228"/>
      <c r="F47" s="154"/>
      <c r="G47" s="120"/>
      <c r="H47" s="121"/>
      <c r="I47" s="122" cm="1">
        <f t="array" ref="I47">_xlfn.IFS(G47=0,H47,G47&gt;0,G47/1700)</f>
        <v>0</v>
      </c>
      <c r="J47" s="118"/>
      <c r="K47" s="150">
        <f>+J47*I47</f>
        <v>0</v>
      </c>
      <c r="M47" s="78"/>
    </row>
    <row r="48" spans="2:16" s="90" customFormat="1" ht="14" x14ac:dyDescent="0.3">
      <c r="B48" s="229"/>
      <c r="C48" s="229"/>
      <c r="D48" s="229"/>
      <c r="F48" s="154"/>
      <c r="G48" s="120"/>
      <c r="H48" s="121"/>
      <c r="I48" s="122" cm="1">
        <f t="array" ref="I48">_xlfn.IFS(G48=0,H48,G48&gt;0,G48/1700)</f>
        <v>0</v>
      </c>
      <c r="J48" s="118"/>
      <c r="K48" s="150">
        <f>+J48*I48</f>
        <v>0</v>
      </c>
      <c r="M48" s="78"/>
    </row>
    <row r="49" spans="2:17" s="90" customFormat="1" ht="14" x14ac:dyDescent="0.3">
      <c r="B49" s="229"/>
      <c r="C49" s="229"/>
      <c r="D49" s="229"/>
      <c r="F49" s="154"/>
      <c r="G49" s="120"/>
      <c r="H49" s="121"/>
      <c r="I49" s="122" cm="1">
        <f t="array" ref="I49">_xlfn.IFS(G49=0,H49,G49&gt;0,G49/1700)</f>
        <v>0</v>
      </c>
      <c r="J49" s="118"/>
      <c r="K49" s="150">
        <f>+J49*I49</f>
        <v>0</v>
      </c>
      <c r="M49" s="78"/>
    </row>
    <row r="50" spans="2:17" ht="14" x14ac:dyDescent="0.3">
      <c r="B50" s="230"/>
      <c r="C50" s="230"/>
      <c r="D50" s="230"/>
      <c r="E50" s="90"/>
      <c r="F50" s="154"/>
      <c r="G50" s="120"/>
      <c r="H50" s="121"/>
      <c r="I50" s="122" cm="1">
        <f t="array" ref="I50">_xlfn.IFS(G50=0,H50,G50&gt;0,G50/1700)</f>
        <v>0</v>
      </c>
      <c r="J50" s="118"/>
      <c r="K50" s="150">
        <f>+J50*I50</f>
        <v>0</v>
      </c>
      <c r="L50" s="78"/>
      <c r="M50" s="78"/>
    </row>
    <row r="51" spans="2:17" s="79" customFormat="1" ht="14" x14ac:dyDescent="0.3">
      <c r="B51" s="123"/>
      <c r="C51" s="123"/>
      <c r="D51" s="123"/>
      <c r="E51" s="107"/>
      <c r="F51" s="124"/>
      <c r="G51" s="125"/>
      <c r="H51" s="126"/>
      <c r="I51" s="127"/>
      <c r="J51" s="128"/>
      <c r="K51" s="129"/>
      <c r="N51" s="108"/>
      <c r="O51" s="130"/>
    </row>
    <row r="52" spans="2:17" ht="14.5" thickBot="1" x14ac:dyDescent="0.35">
      <c r="K52" s="78"/>
      <c r="L52" s="131"/>
      <c r="M52" s="131"/>
    </row>
    <row r="53" spans="2:17" ht="16" thickBot="1" x14ac:dyDescent="0.4">
      <c r="B53" s="132" t="s">
        <v>39</v>
      </c>
      <c r="C53" s="132"/>
      <c r="D53" s="132"/>
      <c r="E53" s="132"/>
      <c r="F53" s="132"/>
      <c r="G53" s="132"/>
      <c r="H53" s="132"/>
      <c r="I53" s="132"/>
      <c r="J53" s="132"/>
      <c r="K53" s="208" t="s">
        <v>40</v>
      </c>
      <c r="L53" s="209"/>
      <c r="M53" s="103">
        <f>+H56+H57</f>
        <v>0</v>
      </c>
      <c r="N53" s="115"/>
    </row>
    <row r="54" spans="2:17" ht="14" x14ac:dyDescent="0.3">
      <c r="K54" s="78"/>
      <c r="L54" s="78"/>
      <c r="M54" s="78"/>
      <c r="N54" s="78"/>
      <c r="O54" s="78"/>
    </row>
    <row r="55" spans="2:17" s="90" customFormat="1" ht="15" customHeight="1" x14ac:dyDescent="0.3">
      <c r="F55" s="151"/>
      <c r="G55" s="82" t="s">
        <v>41</v>
      </c>
      <c r="H55" s="82" t="s">
        <v>8</v>
      </c>
      <c r="K55" s="78"/>
      <c r="L55" s="78"/>
      <c r="M55" s="159"/>
      <c r="N55" s="96"/>
      <c r="O55" s="96"/>
    </row>
    <row r="56" spans="2:17" s="90" customFormat="1" ht="15" customHeight="1" x14ac:dyDescent="0.3">
      <c r="F56" s="152" t="s">
        <v>245</v>
      </c>
      <c r="G56" s="177">
        <f>+Podatki!L2</f>
        <v>8</v>
      </c>
      <c r="H56" s="201">
        <f>+G56*8*J11</f>
        <v>0</v>
      </c>
      <c r="I56" s="199"/>
      <c r="K56" s="78"/>
      <c r="L56" s="78"/>
      <c r="M56" s="160"/>
      <c r="N56" s="78"/>
      <c r="O56" s="78"/>
    </row>
    <row r="57" spans="2:17" x14ac:dyDescent="0.35">
      <c r="F57" s="152" t="s">
        <v>42</v>
      </c>
      <c r="G57" s="9"/>
      <c r="H57" s="202">
        <f>+G57*8*J11</f>
        <v>0</v>
      </c>
      <c r="I57" s="200"/>
      <c r="K57" s="78"/>
      <c r="L57" s="78"/>
      <c r="N57" s="78"/>
      <c r="O57" s="78"/>
      <c r="P57" s="86"/>
      <c r="Q57" s="86"/>
    </row>
    <row r="58" spans="2:17" ht="14" x14ac:dyDescent="0.3">
      <c r="G58" s="182" t="s">
        <v>179</v>
      </c>
      <c r="K58" s="78"/>
      <c r="L58" s="78"/>
      <c r="M58" s="78"/>
      <c r="N58" s="78"/>
      <c r="O58" s="78"/>
      <c r="P58" s="86"/>
      <c r="Q58" s="86"/>
    </row>
    <row r="59" spans="2:17" ht="16" thickBot="1" x14ac:dyDescent="0.4">
      <c r="C59" s="95"/>
      <c r="D59" s="95"/>
      <c r="E59" s="95"/>
      <c r="F59" s="95"/>
      <c r="G59" s="95"/>
      <c r="H59" s="95"/>
      <c r="I59" s="95"/>
      <c r="K59" s="95"/>
      <c r="L59" s="78"/>
      <c r="M59" s="78"/>
      <c r="N59" s="78"/>
      <c r="O59" s="78"/>
    </row>
    <row r="60" spans="2:17" ht="23.4" customHeight="1" thickBot="1" x14ac:dyDescent="0.35">
      <c r="F60" s="233" t="s">
        <v>247</v>
      </c>
      <c r="G60" s="234"/>
      <c r="H60" s="234"/>
      <c r="I60" s="234"/>
      <c r="J60" s="234"/>
      <c r="K60" s="234"/>
      <c r="L60" s="234"/>
      <c r="M60" s="198">
        <f>+(M17+M21+M27+M30+M36+M42)</f>
        <v>0</v>
      </c>
      <c r="N60" s="78"/>
      <c r="O60" s="78"/>
    </row>
    <row r="61" spans="2:17" ht="23.4" customHeight="1" thickBot="1" x14ac:dyDescent="0.35">
      <c r="F61" s="225" t="s">
        <v>123</v>
      </c>
      <c r="G61" s="226"/>
      <c r="H61" s="226"/>
      <c r="I61" s="226"/>
      <c r="J61" s="226"/>
      <c r="K61" s="226"/>
      <c r="L61" s="226"/>
      <c r="M61" s="87">
        <f>+(M17+M21+M27+M30+M36+M42+M53)</f>
        <v>0</v>
      </c>
      <c r="N61" s="78"/>
      <c r="O61" s="78"/>
    </row>
    <row r="62" spans="2:17" s="77" customFormat="1" ht="14" x14ac:dyDescent="0.3">
      <c r="F62" s="181"/>
      <c r="M62" s="197" t="s">
        <v>244</v>
      </c>
      <c r="N62" s="93"/>
    </row>
    <row r="63" spans="2:17" s="77" customFormat="1" ht="14" x14ac:dyDescent="0.3">
      <c r="M63" s="197" t="s">
        <v>243</v>
      </c>
      <c r="N63" s="93"/>
    </row>
    <row r="64" spans="2:17" x14ac:dyDescent="0.35">
      <c r="K64" s="78"/>
      <c r="L64" s="78"/>
    </row>
    <row r="65" spans="2:15" ht="15" customHeight="1" thickBot="1" x14ac:dyDescent="0.35">
      <c r="B65" s="239" t="s">
        <v>215</v>
      </c>
      <c r="C65" s="239"/>
      <c r="D65" s="239"/>
      <c r="E65" s="239"/>
      <c r="F65" s="239"/>
      <c r="G65" s="239"/>
      <c r="H65" s="188"/>
      <c r="K65" s="78"/>
      <c r="L65" s="78"/>
      <c r="M65" s="78"/>
    </row>
    <row r="66" spans="2:15" ht="16" customHeight="1" thickBot="1" x14ac:dyDescent="0.35">
      <c r="B66" s="240"/>
      <c r="C66" s="240"/>
      <c r="D66" s="240"/>
      <c r="E66" s="240"/>
      <c r="F66" s="240"/>
      <c r="G66" s="240"/>
      <c r="H66" s="188"/>
      <c r="I66" s="208" t="s">
        <v>214</v>
      </c>
      <c r="J66" s="209"/>
      <c r="K66" s="209"/>
      <c r="L66" s="209"/>
      <c r="M66" s="133">
        <f>SUM(I71:I74)</f>
        <v>0</v>
      </c>
    </row>
    <row r="67" spans="2:15" s="109" customFormat="1" ht="14.4" customHeight="1" x14ac:dyDescent="0.2">
      <c r="B67" s="235" t="s">
        <v>98</v>
      </c>
      <c r="C67" s="236"/>
      <c r="D67" s="236"/>
      <c r="E67" s="236"/>
      <c r="F67" s="236"/>
      <c r="G67" s="236"/>
      <c r="H67" s="236"/>
      <c r="I67" s="237"/>
      <c r="J67" s="237"/>
      <c r="K67" s="237"/>
      <c r="L67" s="237"/>
      <c r="M67" s="237"/>
      <c r="N67" s="110"/>
      <c r="O67" s="110"/>
    </row>
    <row r="68" spans="2:15" s="109" customFormat="1" ht="14.4" customHeight="1" x14ac:dyDescent="0.2">
      <c r="B68" s="89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110"/>
      <c r="O68" s="110"/>
    </row>
    <row r="69" spans="2:15" ht="15.75" customHeight="1" x14ac:dyDescent="0.3">
      <c r="F69" s="90"/>
      <c r="G69" s="227" t="s">
        <v>119</v>
      </c>
      <c r="H69" s="227"/>
      <c r="I69" s="223" t="s">
        <v>38</v>
      </c>
      <c r="J69" s="223" t="s">
        <v>120</v>
      </c>
      <c r="K69" s="223" t="s">
        <v>121</v>
      </c>
      <c r="L69" s="78"/>
      <c r="M69" s="78"/>
    </row>
    <row r="70" spans="2:15" ht="28.25" customHeight="1" x14ac:dyDescent="0.3">
      <c r="C70" s="119"/>
      <c r="D70" s="119"/>
      <c r="F70" s="175" t="s">
        <v>26</v>
      </c>
      <c r="G70" s="85" t="s">
        <v>0</v>
      </c>
      <c r="H70" s="85" t="s">
        <v>29</v>
      </c>
      <c r="I70" s="224"/>
      <c r="J70" s="224"/>
      <c r="K70" s="224"/>
      <c r="L70" s="78"/>
      <c r="M70" s="78"/>
    </row>
    <row r="71" spans="2:15" ht="15.65" customHeight="1" x14ac:dyDescent="0.3">
      <c r="B71" s="228" t="s">
        <v>246</v>
      </c>
      <c r="C71" s="228"/>
      <c r="D71" s="228"/>
      <c r="F71" s="153"/>
      <c r="G71" s="120"/>
      <c r="H71" s="121"/>
      <c r="I71" s="122" cm="1">
        <f t="array" ref="I71">_xlfn.IFS(G71=0,H71,G71&gt;0,G71/1700)</f>
        <v>0</v>
      </c>
      <c r="J71" s="118"/>
      <c r="K71" s="150">
        <f>+J71*I71</f>
        <v>0</v>
      </c>
      <c r="L71" s="78"/>
      <c r="M71" s="78"/>
      <c r="N71" s="106"/>
    </row>
    <row r="72" spans="2:15" ht="14" x14ac:dyDescent="0.3">
      <c r="B72" s="229"/>
      <c r="C72" s="229"/>
      <c r="D72" s="229"/>
      <c r="F72" s="153"/>
      <c r="G72" s="120"/>
      <c r="H72" s="121"/>
      <c r="I72" s="122" cm="1">
        <f t="array" ref="I72">_xlfn.IFS(G72=0,H72,G72&gt;0,G72/1700)</f>
        <v>0</v>
      </c>
      <c r="J72" s="118"/>
      <c r="K72" s="150">
        <f>+J72*I72</f>
        <v>0</v>
      </c>
      <c r="L72" s="78"/>
      <c r="M72" s="78"/>
    </row>
    <row r="73" spans="2:15" ht="15.75" customHeight="1" x14ac:dyDescent="0.3">
      <c r="B73" s="229"/>
      <c r="C73" s="229"/>
      <c r="D73" s="229"/>
      <c r="F73" s="153"/>
      <c r="G73" s="120"/>
      <c r="H73" s="121"/>
      <c r="I73" s="122" cm="1">
        <f t="array" ref="I73">_xlfn.IFS(G73=0,H73,G73&gt;0,G73/1700)</f>
        <v>0</v>
      </c>
      <c r="J73" s="118"/>
      <c r="K73" s="150">
        <f>+J73*I73</f>
        <v>0</v>
      </c>
      <c r="L73" s="78"/>
      <c r="M73" s="78"/>
    </row>
    <row r="74" spans="2:15" ht="15.75" customHeight="1" x14ac:dyDescent="0.3">
      <c r="B74" s="230"/>
      <c r="C74" s="230"/>
      <c r="D74" s="230"/>
      <c r="F74" s="153"/>
      <c r="G74" s="120"/>
      <c r="H74" s="121"/>
      <c r="I74" s="122" cm="1">
        <f t="array" ref="I74">_xlfn.IFS(G74=0,H74,G74&gt;0,G74/1700)</f>
        <v>0</v>
      </c>
      <c r="J74" s="118"/>
      <c r="K74" s="150">
        <f>+J74*I74</f>
        <v>0</v>
      </c>
      <c r="L74" s="78"/>
      <c r="M74" s="78"/>
    </row>
    <row r="75" spans="2:15" ht="15.75" customHeight="1" x14ac:dyDescent="0.3">
      <c r="B75" s="119"/>
      <c r="C75" s="119"/>
      <c r="D75" s="119"/>
      <c r="K75" s="78"/>
      <c r="L75" s="78"/>
      <c r="M75" s="78"/>
    </row>
    <row r="76" spans="2:15" x14ac:dyDescent="0.35">
      <c r="E76" s="81"/>
      <c r="F76" s="92"/>
      <c r="O76" s="78"/>
    </row>
    <row r="77" spans="2:15" s="81" customFormat="1" ht="14" x14ac:dyDescent="0.3">
      <c r="F77" s="78"/>
    </row>
    <row r="78" spans="2:15" x14ac:dyDescent="0.35">
      <c r="B78" s="81" t="s">
        <v>100</v>
      </c>
      <c r="C78" s="95"/>
      <c r="H78" s="81" t="s">
        <v>99</v>
      </c>
      <c r="I78" s="81"/>
      <c r="J78" s="81"/>
      <c r="K78" s="81"/>
      <c r="L78" s="78"/>
      <c r="O78" s="78"/>
    </row>
    <row r="79" spans="2:15" ht="21" customHeight="1" x14ac:dyDescent="0.35">
      <c r="B79" s="104">
        <f>+J10</f>
        <v>0</v>
      </c>
      <c r="C79" s="232">
        <f>+E10</f>
        <v>0</v>
      </c>
      <c r="D79" s="232"/>
      <c r="E79" s="232"/>
      <c r="F79" s="134"/>
      <c r="H79" s="231">
        <f>IF(E12=Podatki!F2,Podatki!B17,IF(E12=Podatki!F3,Podatki!B18,IF(E12=Podatki!F4,Podatki!B16,IF(E12=Podatki!F5,Podatki!B15,0))))</f>
        <v>0</v>
      </c>
      <c r="I79" s="231"/>
      <c r="J79" s="231"/>
      <c r="K79" s="231"/>
      <c r="L79" s="135"/>
      <c r="M79" s="195"/>
      <c r="O79" s="78"/>
    </row>
    <row r="80" spans="2:15" x14ac:dyDescent="0.35">
      <c r="N80" s="78"/>
      <c r="O80" s="78"/>
    </row>
    <row r="81" spans="2:15" ht="15.75" customHeight="1" x14ac:dyDescent="0.35">
      <c r="N81" s="78"/>
      <c r="O81" s="78"/>
    </row>
    <row r="82" spans="2:15" ht="15.75" customHeight="1" x14ac:dyDescent="0.35">
      <c r="B82" s="155" t="s">
        <v>24</v>
      </c>
      <c r="C82" s="238">
        <f ca="1">+TODAY()</f>
        <v>45904</v>
      </c>
      <c r="D82" s="238"/>
      <c r="N82" s="78"/>
      <c r="O82" s="78"/>
    </row>
    <row r="83" spans="2:15" ht="15.75" customHeight="1" x14ac:dyDescent="0.35"/>
    <row r="84" spans="2:15" x14ac:dyDescent="0.35">
      <c r="G84" s="95"/>
      <c r="H84" s="90"/>
      <c r="I84" s="90"/>
      <c r="J84" s="90"/>
    </row>
    <row r="85" spans="2:15" ht="14" x14ac:dyDescent="0.3">
      <c r="K85" s="78"/>
      <c r="L85" s="92"/>
      <c r="M85" s="84"/>
    </row>
    <row r="86" spans="2:15" ht="14" x14ac:dyDescent="0.3">
      <c r="K86" s="78"/>
      <c r="L86" s="92"/>
      <c r="M86" s="84"/>
    </row>
    <row r="87" spans="2:15" ht="14" x14ac:dyDescent="0.3">
      <c r="K87" s="78"/>
      <c r="L87" s="92"/>
      <c r="M87" s="84"/>
    </row>
    <row r="88" spans="2:15" ht="14" x14ac:dyDescent="0.3">
      <c r="F88" s="136"/>
      <c r="K88" s="78"/>
      <c r="L88" s="92"/>
      <c r="M88" s="84"/>
    </row>
    <row r="89" spans="2:15" x14ac:dyDescent="0.35">
      <c r="E89" s="136"/>
    </row>
    <row r="90" spans="2:15" x14ac:dyDescent="0.35">
      <c r="E90" s="136"/>
    </row>
    <row r="91" spans="2:15" x14ac:dyDescent="0.35">
      <c r="E91" s="136"/>
    </row>
  </sheetData>
  <sheetProtection algorithmName="SHA-512" hashValue="698ZTvmu7LVCCwfkjttkk6jEs9yW6XM1ZChrOcs4E/Znt1N5oanWPkWqplvN7SUGVAbcHWRg6q0fQkOtQSpA2A==" saltValue="3C/bC/5bw5ZTgP5cBZzbDw==" spinCount="100000" sheet="1" formatRows="0" insertRows="0" deleteRows="0" selectLockedCells="1"/>
  <mergeCells count="58">
    <mergeCell ref="B1:E5"/>
    <mergeCell ref="B10:D10"/>
    <mergeCell ref="B11:D11"/>
    <mergeCell ref="B12:D12"/>
    <mergeCell ref="F5:J6"/>
    <mergeCell ref="J4:K4"/>
    <mergeCell ref="F4:I4"/>
    <mergeCell ref="E10:F10"/>
    <mergeCell ref="E11:F11"/>
    <mergeCell ref="E12:F12"/>
    <mergeCell ref="B15:M15"/>
    <mergeCell ref="G10:I10"/>
    <mergeCell ref="J10:M10"/>
    <mergeCell ref="G11:I11"/>
    <mergeCell ref="J11:M11"/>
    <mergeCell ref="G12:I12"/>
    <mergeCell ref="J12:M12"/>
    <mergeCell ref="C82:D82"/>
    <mergeCell ref="B71:D74"/>
    <mergeCell ref="G69:H69"/>
    <mergeCell ref="I66:L66"/>
    <mergeCell ref="B65:G66"/>
    <mergeCell ref="B47:D50"/>
    <mergeCell ref="H79:K79"/>
    <mergeCell ref="C79:E79"/>
    <mergeCell ref="F60:L60"/>
    <mergeCell ref="K53:L53"/>
    <mergeCell ref="B67:M67"/>
    <mergeCell ref="I45:I46"/>
    <mergeCell ref="K45:K46"/>
    <mergeCell ref="I69:I70"/>
    <mergeCell ref="J69:J70"/>
    <mergeCell ref="K69:K70"/>
    <mergeCell ref="J45:J46"/>
    <mergeCell ref="F61:L61"/>
    <mergeCell ref="G45:H45"/>
    <mergeCell ref="K17:L17"/>
    <mergeCell ref="K21:L21"/>
    <mergeCell ref="K27:L27"/>
    <mergeCell ref="B27:J27"/>
    <mergeCell ref="B21:J21"/>
    <mergeCell ref="B22:I22"/>
    <mergeCell ref="J22:M22"/>
    <mergeCell ref="J18:M18"/>
    <mergeCell ref="B18:H19"/>
    <mergeCell ref="B37:M37"/>
    <mergeCell ref="B43:M43"/>
    <mergeCell ref="K36:L36"/>
    <mergeCell ref="J31:M31"/>
    <mergeCell ref="J28:M28"/>
    <mergeCell ref="B28:I28"/>
    <mergeCell ref="B31:I31"/>
    <mergeCell ref="B34:M34"/>
    <mergeCell ref="K30:L30"/>
    <mergeCell ref="B30:J30"/>
    <mergeCell ref="B36:J36"/>
    <mergeCell ref="B42:J42"/>
    <mergeCell ref="K42:L42"/>
  </mergeCells>
  <phoneticPr fontId="0" type="noConversion"/>
  <conditionalFormatting sqref="M61">
    <cfRule type="cellIs" dxfId="1" priority="2" operator="greaterThan">
      <formula>"2088*$J$11"</formula>
    </cfRule>
    <cfRule type="cellIs" dxfId="0" priority="4" operator="lessThan">
      <formula>2088*$J$11</formula>
    </cfRule>
  </conditionalFormatting>
  <dataValidations xWindow="1311" yWindow="525" count="6">
    <dataValidation allowBlank="1" showInputMessage="1" showErrorMessage="1" promptTitle="Delež razbremenitve" prompt="Vpišite delež razbremenitve zaradi funkcije." sqref="G40" xr:uid="{70891270-B0D8-455E-A716-A8B5787AF92E}"/>
    <dataValidation allowBlank="1" showInputMessage="1" showErrorMessage="1" promptTitle="Šifra in ime projekta" prompt="V posamezno vrstico vnesite šifro in ime projekta/programa, iz katerega uveljavljate razbremenitev pedagoške obveznosti." sqref="F47:F51" xr:uid="{7143F953-5DA5-4102-ADA7-04ABF9766E9B}"/>
    <dataValidation allowBlank="1" showInputMessage="1" showErrorMessage="1" promptTitle="Število dni" prompt="Vpišite število dni praznikov." sqref="G56" xr:uid="{625C0FD6-79A8-4F55-B494-166C7193A9C9}"/>
    <dataValidation allowBlank="1" showInputMessage="1" showErrorMessage="1" promptTitle="Število dni letnega dopusta" prompt="Vpišite število pripadajočih dni letnega dopusta." sqref="G57" xr:uid="{9CF5FB3E-57E8-426E-AD91-4239985920E2}"/>
    <dataValidation allowBlank="1" showInputMessage="1" showErrorMessage="1" promptTitle="Ime in priimek" prompt="Vpišite ime in priimek delavke/delavca." sqref="E10" xr:uid="{F14E1858-C100-40DE-A3AF-C4CB1781CB78}"/>
    <dataValidation allowBlank="1" showInputMessage="1" showErrorMessage="1" prompt="Vpišite število n.p.o. ur" sqref="M17" xr:uid="{8A5E5C77-3DE3-4C38-A3B6-270831DFFE6F}"/>
  </dataValidations>
  <printOptions horizontalCentered="1" verticalCentered="1"/>
  <pageMargins left="0.51181102362204722" right="0.51181102362204722" top="0.47244094488188981" bottom="0.35433070866141736" header="0.31496062992125984" footer="0.31496062992125984"/>
  <pageSetup paperSize="9" scale="58" orientation="portrait" horizontalDpi="4294967293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311" yWindow="525" count="7">
        <x14:dataValidation type="list" allowBlank="1" showInputMessage="1" showErrorMessage="1" promptTitle="Osnovna n.p.o." prompt="V spustnem seznamu izberite osnovno n.p.o. za vaše delovno mesto." xr:uid="{911EBD22-ECE3-4500-956A-612F75B2C826}">
          <x14:formula1>
            <xm:f>Podatki!$B$2:$B$4</xm:f>
          </x14:formula1>
          <xm:sqref>H40 J47:J50 J71:J74</xm:sqref>
        </x14:dataValidation>
        <x14:dataValidation type="list" allowBlank="1" showInputMessage="1" showErrorMessage="1" promptTitle="Oddelek" prompt="V spustnem seznamu izberite oddelek." xr:uid="{19EC0470-ABA0-4D7D-969D-B02E8B8E4E1C}">
          <x14:formula1>
            <xm:f>Podatki!$F$2:$F$5</xm:f>
          </x14:formula1>
          <xm:sqref>E12:F12</xm:sqref>
        </x14:dataValidation>
        <x14:dataValidation type="list" allowBlank="1" showInputMessage="1" showErrorMessage="1" promptTitle="Plačni razred" prompt="V spustnem seznamu izberite plačni razred." xr:uid="{61B3D2E8-D732-4AAF-ADB1-01A5387C6F2A}">
          <x14:formula1>
            <xm:f>Podatki!$H$15:$H$47</xm:f>
          </x14:formula1>
          <xm:sqref>J12:M12</xm:sqref>
        </x14:dataValidation>
        <x14:dataValidation type="list" allowBlank="1" showInputMessage="1" showErrorMessage="1" promptTitle="Naziv" prompt="V spustnem seznamu izberite habilitacijski in znanstveni naziv." xr:uid="{1F2A6B30-31FD-484A-B7B4-8A7F17AC34DE}">
          <x14:formula1>
            <xm:f>Podatki!$B$20:$B$33</xm:f>
          </x14:formula1>
          <xm:sqref>J10:M10</xm:sqref>
        </x14:dataValidation>
        <x14:dataValidation type="list" allowBlank="1" showInputMessage="1" showErrorMessage="1" promptTitle="Funkacija" prompt="V spustnem seznamu izberite funkcijo, ki je predmet razbremenitve." xr:uid="{CDE04D1B-9F13-47C3-A1ED-AD3F0DBACE20}">
          <x14:formula1>
            <xm:f>Podatki!$B$7:$B$13</xm:f>
          </x14:formula1>
          <xm:sqref>F40</xm:sqref>
        </x14:dataValidation>
        <x14:dataValidation type="list" allowBlank="1" showInputMessage="1" showErrorMessage="1" promptTitle="Delovno mesto" prompt="V spustnem seznamu izberite delovno mesto." xr:uid="{865DA9D2-2A9D-4C75-AB81-549D8BEE09A0}">
          <x14:formula1>
            <xm:f>Podatki!$J$26:$J$35</xm:f>
          </x14:formula1>
          <xm:sqref>E11</xm:sqref>
        </x14:dataValidation>
        <x14:dataValidation type="list" allowBlank="1" showInputMessage="1" showErrorMessage="1" prompt="V spustnem seznamu izberite študijsko leto." xr:uid="{75AA049A-CFCD-4497-B7E1-37BB80B93D67}">
          <x14:formula1>
            <xm:f>Podatki!$E$29:$E$39</xm:f>
          </x14:formula1>
          <xm:sqref>J4:K4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6025E-2536-43EB-95F2-6BCD03E5BCFE}">
  <sheetPr>
    <pageSetUpPr fitToPage="1"/>
  </sheetPr>
  <dimension ref="A1:Q98"/>
  <sheetViews>
    <sheetView showGridLines="0" tabSelected="1" view="pageBreakPreview" topLeftCell="A21" zoomScale="108" zoomScaleNormal="110" zoomScaleSheetLayoutView="108" zoomScalePageLayoutView="80" workbookViewId="0">
      <selection activeCell="F27" sqref="F27"/>
    </sheetView>
  </sheetViews>
  <sheetFormatPr defaultColWidth="5.6328125" defaultRowHeight="14" x14ac:dyDescent="0.3"/>
  <cols>
    <col min="1" max="1" width="3.6328125" style="1" customWidth="1"/>
    <col min="2" max="2" width="5.08984375" style="1" customWidth="1"/>
    <col min="3" max="3" width="61" style="1" customWidth="1"/>
    <col min="4" max="4" width="16.6328125" style="29" customWidth="1"/>
    <col min="5" max="5" width="6.453125" style="1" customWidth="1"/>
    <col min="6" max="6" width="8" style="20" customWidth="1"/>
    <col min="7" max="7" width="5.1796875" style="21" customWidth="1"/>
    <col min="8" max="8" width="1.90625" style="1" customWidth="1"/>
    <col min="9" max="12" width="5.6328125" style="1"/>
    <col min="13" max="13" width="6.26953125" style="1" customWidth="1"/>
    <col min="14" max="16384" width="5.6328125" style="1"/>
  </cols>
  <sheetData>
    <row r="1" spans="1:17" s="19" customFormat="1" x14ac:dyDescent="0.3">
      <c r="B1" s="1"/>
      <c r="C1" s="1"/>
      <c r="D1" s="2"/>
      <c r="E1" s="2"/>
      <c r="H1" s="1"/>
      <c r="I1" s="1"/>
      <c r="J1" s="1"/>
      <c r="K1" s="1"/>
      <c r="L1" s="20"/>
      <c r="M1" s="21"/>
      <c r="N1" s="22"/>
      <c r="O1" s="22"/>
    </row>
    <row r="2" spans="1:17" s="19" customFormat="1" x14ac:dyDescent="0.3">
      <c r="B2" s="1"/>
      <c r="C2" s="1"/>
      <c r="D2" s="2"/>
      <c r="E2" s="2"/>
      <c r="L2" s="23"/>
      <c r="N2" s="22"/>
      <c r="O2" s="22"/>
    </row>
    <row r="3" spans="1:17" ht="20" x14ac:dyDescent="0.4">
      <c r="D3" s="2"/>
      <c r="E3" s="2"/>
      <c r="F3" s="1"/>
      <c r="G3" s="1"/>
      <c r="H3" s="24"/>
      <c r="I3" s="24"/>
      <c r="J3" s="24"/>
      <c r="K3" s="20"/>
      <c r="L3" s="21"/>
      <c r="M3" s="25"/>
      <c r="N3" s="26"/>
      <c r="O3" s="21"/>
    </row>
    <row r="4" spans="1:17" ht="15.5" x14ac:dyDescent="0.35">
      <c r="C4" s="180">
        <f>+OLND!E10</f>
        <v>0</v>
      </c>
      <c r="D4" s="19"/>
      <c r="E4" s="19"/>
      <c r="F4" s="19"/>
      <c r="G4" s="1"/>
      <c r="K4" s="20"/>
      <c r="L4" s="21"/>
      <c r="M4" s="25"/>
      <c r="N4" s="26"/>
      <c r="O4" s="21"/>
    </row>
    <row r="5" spans="1:17" ht="15.5" x14ac:dyDescent="0.35">
      <c r="B5" s="2"/>
      <c r="C5" s="180">
        <f>+OLND!E12</f>
        <v>0</v>
      </c>
      <c r="D5" s="27"/>
      <c r="E5" s="27"/>
      <c r="F5" s="204"/>
      <c r="G5" s="1"/>
      <c r="M5" s="25"/>
      <c r="N5" s="28"/>
      <c r="O5" s="28"/>
      <c r="P5" s="28"/>
      <c r="Q5" s="28"/>
    </row>
    <row r="6" spans="1:17" x14ac:dyDescent="0.3">
      <c r="B6" s="2"/>
      <c r="H6" s="30"/>
      <c r="M6" s="30"/>
      <c r="N6" s="28"/>
      <c r="O6" s="28"/>
      <c r="P6" s="28"/>
      <c r="Q6" s="28"/>
    </row>
    <row r="7" spans="1:17" ht="7.25" customHeight="1" x14ac:dyDescent="0.35">
      <c r="B7" s="31"/>
      <c r="C7" s="31"/>
      <c r="D7" s="31"/>
      <c r="E7" s="32"/>
      <c r="F7" s="32"/>
      <c r="G7" s="31"/>
      <c r="H7" s="31"/>
      <c r="I7" s="32"/>
      <c r="J7" s="32"/>
      <c r="K7" s="32"/>
      <c r="L7" s="32"/>
      <c r="M7" s="32"/>
      <c r="N7" s="26"/>
      <c r="O7" s="21"/>
    </row>
    <row r="8" spans="1:17" ht="15.5" x14ac:dyDescent="0.35">
      <c r="B8" s="265" t="s">
        <v>5</v>
      </c>
      <c r="C8" s="265"/>
      <c r="D8" s="265"/>
      <c r="E8" s="265"/>
      <c r="F8" s="265"/>
      <c r="G8" s="265"/>
    </row>
    <row r="9" spans="1:17" s="19" customFormat="1" x14ac:dyDescent="0.3">
      <c r="B9" s="1"/>
      <c r="C9" s="1"/>
      <c r="D9" s="29"/>
      <c r="E9" s="1"/>
      <c r="F9" s="20"/>
      <c r="G9" s="21"/>
    </row>
    <row r="10" spans="1:17" s="33" customFormat="1" x14ac:dyDescent="0.3">
      <c r="B10" s="193" t="s">
        <v>1</v>
      </c>
      <c r="C10" s="193"/>
      <c r="D10" s="193"/>
      <c r="E10" s="279"/>
      <c r="F10" s="279"/>
      <c r="G10" s="193"/>
    </row>
    <row r="11" spans="1:17" s="34" customFormat="1" ht="19.25" customHeight="1" thickBot="1" x14ac:dyDescent="0.25">
      <c r="B11" s="205" t="s">
        <v>227</v>
      </c>
      <c r="C11" s="194"/>
      <c r="D11" s="194"/>
      <c r="E11" s="280"/>
      <c r="F11" s="280"/>
      <c r="G11" s="194"/>
    </row>
    <row r="12" spans="1:17" s="39" customFormat="1" ht="14.5" thickBot="1" x14ac:dyDescent="0.4">
      <c r="A12" s="35"/>
      <c r="B12" s="36" t="s">
        <v>6</v>
      </c>
      <c r="C12" s="259" t="s">
        <v>7</v>
      </c>
      <c r="D12" s="259"/>
      <c r="E12" s="37"/>
      <c r="F12" s="38"/>
      <c r="G12" s="38" t="s">
        <v>8</v>
      </c>
    </row>
    <row r="13" spans="1:17" s="29" customFormat="1" x14ac:dyDescent="0.3">
      <c r="A13" s="40"/>
      <c r="B13" s="41">
        <v>1</v>
      </c>
      <c r="C13" s="260" t="s">
        <v>148</v>
      </c>
      <c r="D13" s="260"/>
      <c r="E13" s="42">
        <v>18</v>
      </c>
      <c r="F13" s="11"/>
      <c r="G13" s="43">
        <f>+E13*F13</f>
        <v>0</v>
      </c>
    </row>
    <row r="14" spans="1:17" s="29" customFormat="1" x14ac:dyDescent="0.3">
      <c r="A14" s="40"/>
      <c r="B14" s="44">
        <f t="shared" ref="B14:B29" si="0">1+B13</f>
        <v>2</v>
      </c>
      <c r="C14" s="261" t="s">
        <v>149</v>
      </c>
      <c r="D14" s="261"/>
      <c r="E14" s="45">
        <v>9</v>
      </c>
      <c r="F14" s="12"/>
      <c r="G14" s="43">
        <f t="shared" ref="G14:G27" si="1">+E14*F14</f>
        <v>0</v>
      </c>
    </row>
    <row r="15" spans="1:17" s="29" customFormat="1" x14ac:dyDescent="0.3">
      <c r="A15" s="40"/>
      <c r="B15" s="44">
        <f t="shared" si="0"/>
        <v>3</v>
      </c>
      <c r="C15" s="261" t="s">
        <v>102</v>
      </c>
      <c r="D15" s="261"/>
      <c r="E15" s="45">
        <v>24</v>
      </c>
      <c r="F15" s="12"/>
      <c r="G15" s="43">
        <f t="shared" si="1"/>
        <v>0</v>
      </c>
    </row>
    <row r="16" spans="1:17" s="29" customFormat="1" x14ac:dyDescent="0.3">
      <c r="B16" s="44">
        <f t="shared" si="0"/>
        <v>4</v>
      </c>
      <c r="C16" s="262" t="s">
        <v>103</v>
      </c>
      <c r="D16" s="263"/>
      <c r="E16" s="45">
        <v>12</v>
      </c>
      <c r="F16" s="12"/>
      <c r="G16" s="43">
        <f t="shared" si="1"/>
        <v>0</v>
      </c>
    </row>
    <row r="17" spans="1:7" s="29" customFormat="1" x14ac:dyDescent="0.3">
      <c r="B17" s="44">
        <f t="shared" si="0"/>
        <v>5</v>
      </c>
      <c r="C17" s="261" t="s">
        <v>104</v>
      </c>
      <c r="D17" s="261"/>
      <c r="E17" s="45">
        <v>3</v>
      </c>
      <c r="F17" s="12"/>
      <c r="G17" s="43">
        <f t="shared" si="1"/>
        <v>0</v>
      </c>
    </row>
    <row r="18" spans="1:7" s="29" customFormat="1" x14ac:dyDescent="0.3">
      <c r="B18" s="44">
        <f t="shared" si="0"/>
        <v>6</v>
      </c>
      <c r="C18" s="261" t="s">
        <v>105</v>
      </c>
      <c r="D18" s="261"/>
      <c r="E18" s="45">
        <v>6</v>
      </c>
      <c r="F18" s="12"/>
      <c r="G18" s="43">
        <f t="shared" si="1"/>
        <v>0</v>
      </c>
    </row>
    <row r="19" spans="1:7" s="29" customFormat="1" x14ac:dyDescent="0.3">
      <c r="B19" s="44">
        <f t="shared" si="0"/>
        <v>7</v>
      </c>
      <c r="C19" s="264" t="s">
        <v>151</v>
      </c>
      <c r="D19" s="264"/>
      <c r="E19" s="45">
        <v>1</v>
      </c>
      <c r="F19" s="12"/>
      <c r="G19" s="43">
        <f t="shared" si="1"/>
        <v>0</v>
      </c>
    </row>
    <row r="20" spans="1:7" s="29" customFormat="1" x14ac:dyDescent="0.3">
      <c r="B20" s="44">
        <f t="shared" si="0"/>
        <v>8</v>
      </c>
      <c r="C20" s="261" t="s">
        <v>106</v>
      </c>
      <c r="D20" s="261"/>
      <c r="E20" s="45">
        <v>3</v>
      </c>
      <c r="F20" s="164"/>
      <c r="G20" s="43">
        <f t="shared" si="1"/>
        <v>0</v>
      </c>
    </row>
    <row r="21" spans="1:7" s="40" customFormat="1" ht="12.5" x14ac:dyDescent="0.25">
      <c r="B21" s="44">
        <f t="shared" si="0"/>
        <v>9</v>
      </c>
      <c r="C21" s="261" t="s">
        <v>231</v>
      </c>
      <c r="D21" s="261"/>
      <c r="E21" s="45">
        <v>1.5</v>
      </c>
      <c r="F21" s="165"/>
      <c r="G21" s="43">
        <f>+E21*F21</f>
        <v>0</v>
      </c>
    </row>
    <row r="22" spans="1:7" s="29" customFormat="1" x14ac:dyDescent="0.3">
      <c r="A22" s="40"/>
      <c r="B22" s="44">
        <f t="shared" si="0"/>
        <v>10</v>
      </c>
      <c r="C22" s="261" t="s">
        <v>152</v>
      </c>
      <c r="D22" s="261"/>
      <c r="E22" s="45">
        <v>1.5</v>
      </c>
      <c r="F22" s="12"/>
      <c r="G22" s="43">
        <f t="shared" si="1"/>
        <v>0</v>
      </c>
    </row>
    <row r="23" spans="1:7" s="29" customFormat="1" ht="13.25" customHeight="1" x14ac:dyDescent="0.3">
      <c r="A23" s="40"/>
      <c r="B23" s="44">
        <f t="shared" si="0"/>
        <v>11</v>
      </c>
      <c r="C23" s="261" t="s">
        <v>229</v>
      </c>
      <c r="D23" s="261"/>
      <c r="E23" s="45">
        <v>0.5</v>
      </c>
      <c r="F23" s="12"/>
      <c r="G23" s="43">
        <f t="shared" si="1"/>
        <v>0</v>
      </c>
    </row>
    <row r="24" spans="1:7" s="29" customFormat="1" x14ac:dyDescent="0.3">
      <c r="A24" s="40"/>
      <c r="B24" s="44">
        <f t="shared" si="0"/>
        <v>12</v>
      </c>
      <c r="C24" s="261" t="s">
        <v>107</v>
      </c>
      <c r="D24" s="261"/>
      <c r="E24" s="45">
        <v>2</v>
      </c>
      <c r="F24" s="12"/>
      <c r="G24" s="43">
        <f t="shared" si="1"/>
        <v>0</v>
      </c>
    </row>
    <row r="25" spans="1:7" s="29" customFormat="1" x14ac:dyDescent="0.3">
      <c r="A25" s="40"/>
      <c r="B25" s="44">
        <f t="shared" si="0"/>
        <v>13</v>
      </c>
      <c r="C25" s="261" t="s">
        <v>108</v>
      </c>
      <c r="D25" s="261"/>
      <c r="E25" s="45">
        <v>2</v>
      </c>
      <c r="F25" s="12"/>
      <c r="G25" s="43">
        <f t="shared" si="1"/>
        <v>0</v>
      </c>
    </row>
    <row r="26" spans="1:7" s="29" customFormat="1" x14ac:dyDescent="0.3">
      <c r="B26" s="44">
        <f t="shared" si="0"/>
        <v>14</v>
      </c>
      <c r="C26" s="261" t="s">
        <v>109</v>
      </c>
      <c r="D26" s="261"/>
      <c r="E26" s="45">
        <v>10</v>
      </c>
      <c r="F26" s="12"/>
      <c r="G26" s="43">
        <f t="shared" si="1"/>
        <v>0</v>
      </c>
    </row>
    <row r="27" spans="1:7" s="29" customFormat="1" x14ac:dyDescent="0.3">
      <c r="B27" s="44">
        <f t="shared" si="0"/>
        <v>15</v>
      </c>
      <c r="C27" s="261" t="s">
        <v>110</v>
      </c>
      <c r="D27" s="261"/>
      <c r="E27" s="46">
        <v>20</v>
      </c>
      <c r="F27" s="13"/>
      <c r="G27" s="43">
        <f t="shared" si="1"/>
        <v>0</v>
      </c>
    </row>
    <row r="28" spans="1:7" s="170" customFormat="1" ht="25.25" customHeight="1" x14ac:dyDescent="0.35">
      <c r="B28" s="171">
        <f>1+B27</f>
        <v>16</v>
      </c>
      <c r="C28" s="172" t="s">
        <v>150</v>
      </c>
      <c r="D28" s="273"/>
      <c r="E28" s="274"/>
      <c r="F28" s="275"/>
      <c r="G28" s="173"/>
    </row>
    <row r="29" spans="1:7" s="47" customFormat="1" ht="14.5" thickBot="1" x14ac:dyDescent="0.4">
      <c r="B29" s="48">
        <f t="shared" si="0"/>
        <v>17</v>
      </c>
      <c r="C29" s="178" t="s">
        <v>154</v>
      </c>
      <c r="D29" s="276"/>
      <c r="E29" s="277"/>
      <c r="F29" s="278"/>
      <c r="G29" s="18"/>
    </row>
    <row r="30" spans="1:7" s="33" customFormat="1" ht="13.5" thickBot="1" x14ac:dyDescent="0.3">
      <c r="B30" s="269" t="s">
        <v>9</v>
      </c>
      <c r="C30" s="269"/>
      <c r="D30" s="269"/>
      <c r="E30" s="269"/>
      <c r="F30" s="270"/>
      <c r="G30" s="156">
        <f>SUM(G13:G29)</f>
        <v>0</v>
      </c>
    </row>
    <row r="31" spans="1:7" s="34" customFormat="1" ht="45.65" customHeight="1" x14ac:dyDescent="0.2">
      <c r="B31" s="271" t="s">
        <v>206</v>
      </c>
      <c r="C31" s="271"/>
      <c r="D31" s="272"/>
      <c r="E31" s="272"/>
      <c r="F31" s="272"/>
      <c r="G31" s="272"/>
    </row>
    <row r="32" spans="1:7" x14ac:dyDescent="0.3">
      <c r="F32" s="1"/>
      <c r="G32" s="1"/>
    </row>
    <row r="33" spans="1:7" ht="15.5" x14ac:dyDescent="0.35">
      <c r="B33" s="265" t="s">
        <v>10</v>
      </c>
      <c r="C33" s="265"/>
      <c r="D33" s="265"/>
      <c r="E33" s="265"/>
      <c r="F33" s="265"/>
      <c r="G33" s="265"/>
    </row>
    <row r="34" spans="1:7" ht="11.4" customHeight="1" x14ac:dyDescent="0.4">
      <c r="B34" s="50"/>
      <c r="C34" s="50"/>
      <c r="D34" s="51"/>
      <c r="E34" s="52"/>
      <c r="F34" s="33"/>
      <c r="G34" s="53"/>
    </row>
    <row r="35" spans="1:7" s="33" customFormat="1" x14ac:dyDescent="0.3">
      <c r="A35" s="19"/>
      <c r="B35" s="281" t="s">
        <v>2</v>
      </c>
      <c r="C35" s="281"/>
      <c r="D35" s="281"/>
      <c r="E35" s="281"/>
      <c r="F35" s="281"/>
      <c r="G35" s="281"/>
    </row>
    <row r="36" spans="1:7" s="54" customFormat="1" ht="18.649999999999999" customHeight="1" thickBot="1" x14ac:dyDescent="0.4">
      <c r="B36" s="285" t="s">
        <v>155</v>
      </c>
      <c r="C36" s="285"/>
      <c r="D36" s="285"/>
      <c r="E36" s="285"/>
      <c r="F36" s="285"/>
      <c r="G36" s="285"/>
    </row>
    <row r="37" spans="1:7" s="138" customFormat="1" ht="23.5" thickBot="1" x14ac:dyDescent="0.4">
      <c r="B37" s="139" t="s">
        <v>6</v>
      </c>
      <c r="C37" s="140" t="s">
        <v>111</v>
      </c>
      <c r="D37" s="141" t="s">
        <v>115</v>
      </c>
      <c r="E37" s="142" t="s">
        <v>0</v>
      </c>
      <c r="F37" s="143" t="s">
        <v>113</v>
      </c>
      <c r="G37" s="143" t="s">
        <v>8</v>
      </c>
    </row>
    <row r="38" spans="1:7" s="29" customFormat="1" x14ac:dyDescent="0.3">
      <c r="A38" s="40"/>
      <c r="B38" s="41">
        <v>1</v>
      </c>
      <c r="C38" s="55" t="s">
        <v>156</v>
      </c>
      <c r="D38" s="71"/>
      <c r="E38" s="56">
        <v>100</v>
      </c>
      <c r="F38" s="14"/>
      <c r="G38" s="57">
        <f t="shared" ref="G38:G53" si="2">+E38*F38</f>
        <v>0</v>
      </c>
    </row>
    <row r="39" spans="1:7" s="29" customFormat="1" x14ac:dyDescent="0.3">
      <c r="A39" s="40"/>
      <c r="B39" s="44">
        <f t="shared" ref="B39:B57" si="3">1+B38</f>
        <v>2</v>
      </c>
      <c r="C39" s="58" t="s">
        <v>157</v>
      </c>
      <c r="D39" s="72"/>
      <c r="E39" s="59">
        <v>75</v>
      </c>
      <c r="F39" s="15"/>
      <c r="G39" s="60">
        <f t="shared" si="2"/>
        <v>0</v>
      </c>
    </row>
    <row r="40" spans="1:7" s="29" customFormat="1" ht="24" customHeight="1" x14ac:dyDescent="0.3">
      <c r="A40" s="40"/>
      <c r="B40" s="44">
        <f t="shared" si="3"/>
        <v>3</v>
      </c>
      <c r="C40" s="58" t="s">
        <v>158</v>
      </c>
      <c r="D40" s="72"/>
      <c r="E40" s="59">
        <v>120</v>
      </c>
      <c r="F40" s="15"/>
      <c r="G40" s="60"/>
    </row>
    <row r="41" spans="1:7" s="29" customFormat="1" ht="34.5" x14ac:dyDescent="0.3">
      <c r="B41" s="44">
        <f t="shared" si="3"/>
        <v>4</v>
      </c>
      <c r="C41" s="58" t="s">
        <v>159</v>
      </c>
      <c r="D41" s="72"/>
      <c r="E41" s="59">
        <v>30</v>
      </c>
      <c r="F41" s="15"/>
      <c r="G41" s="60">
        <f t="shared" si="2"/>
        <v>0</v>
      </c>
    </row>
    <row r="42" spans="1:7" s="29" customFormat="1" x14ac:dyDescent="0.3">
      <c r="B42" s="44">
        <f t="shared" si="3"/>
        <v>5</v>
      </c>
      <c r="C42" s="58" t="s">
        <v>160</v>
      </c>
      <c r="D42" s="72"/>
      <c r="E42" s="61" t="s">
        <v>161</v>
      </c>
      <c r="F42" s="174"/>
      <c r="G42" s="62">
        <f>+F42/500</f>
        <v>0</v>
      </c>
    </row>
    <row r="43" spans="1:7" s="29" customFormat="1" x14ac:dyDescent="0.3">
      <c r="B43" s="44">
        <f t="shared" si="3"/>
        <v>6</v>
      </c>
      <c r="C43" s="58" t="s">
        <v>162</v>
      </c>
      <c r="D43" s="10"/>
      <c r="E43" s="61">
        <v>100</v>
      </c>
      <c r="F43" s="16"/>
      <c r="G43" s="62">
        <f t="shared" si="2"/>
        <v>0</v>
      </c>
    </row>
    <row r="44" spans="1:7" s="29" customFormat="1" x14ac:dyDescent="0.3">
      <c r="B44" s="44">
        <f t="shared" si="3"/>
        <v>7</v>
      </c>
      <c r="C44" s="58" t="s">
        <v>163</v>
      </c>
      <c r="D44" s="10"/>
      <c r="E44" s="61">
        <v>50</v>
      </c>
      <c r="F44" s="16"/>
      <c r="G44" s="62">
        <f t="shared" si="2"/>
        <v>0</v>
      </c>
    </row>
    <row r="45" spans="1:7" s="29" customFormat="1" x14ac:dyDescent="0.3">
      <c r="B45" s="44">
        <f t="shared" si="3"/>
        <v>8</v>
      </c>
      <c r="C45" s="58" t="s">
        <v>164</v>
      </c>
      <c r="D45" s="10"/>
      <c r="E45" s="61">
        <v>25</v>
      </c>
      <c r="F45" s="16"/>
      <c r="G45" s="62">
        <f t="shared" si="2"/>
        <v>0</v>
      </c>
    </row>
    <row r="46" spans="1:7" s="29" customFormat="1" x14ac:dyDescent="0.3">
      <c r="B46" s="44">
        <f t="shared" si="3"/>
        <v>9</v>
      </c>
      <c r="C46" s="58" t="s">
        <v>173</v>
      </c>
      <c r="D46" s="10"/>
      <c r="E46" s="61">
        <v>6</v>
      </c>
      <c r="F46" s="16"/>
      <c r="G46" s="62">
        <f t="shared" si="2"/>
        <v>0</v>
      </c>
    </row>
    <row r="47" spans="1:7" s="29" customFormat="1" ht="23" x14ac:dyDescent="0.3">
      <c r="B47" s="44">
        <f t="shared" si="3"/>
        <v>10</v>
      </c>
      <c r="C47" s="58" t="s">
        <v>165</v>
      </c>
      <c r="D47" s="10"/>
      <c r="E47" s="61">
        <v>50</v>
      </c>
      <c r="F47" s="16"/>
      <c r="G47" s="62">
        <f t="shared" si="2"/>
        <v>0</v>
      </c>
    </row>
    <row r="48" spans="1:7" s="29" customFormat="1" ht="23" x14ac:dyDescent="0.3">
      <c r="B48" s="44">
        <f t="shared" si="3"/>
        <v>11</v>
      </c>
      <c r="C48" s="58" t="s">
        <v>166</v>
      </c>
      <c r="D48" s="10"/>
      <c r="E48" s="61">
        <v>100</v>
      </c>
      <c r="F48" s="16"/>
      <c r="G48" s="62">
        <f t="shared" si="2"/>
        <v>0</v>
      </c>
    </row>
    <row r="49" spans="1:7" s="40" customFormat="1" ht="14" customHeight="1" x14ac:dyDescent="0.25">
      <c r="B49" s="44">
        <f t="shared" si="3"/>
        <v>12</v>
      </c>
      <c r="C49" s="58" t="s">
        <v>167</v>
      </c>
      <c r="D49" s="10"/>
      <c r="E49" s="61">
        <v>50</v>
      </c>
      <c r="F49" s="16"/>
      <c r="G49" s="62">
        <f t="shared" si="2"/>
        <v>0</v>
      </c>
    </row>
    <row r="50" spans="1:7" s="29" customFormat="1" ht="14" customHeight="1" x14ac:dyDescent="0.3">
      <c r="A50" s="40"/>
      <c r="B50" s="44">
        <f t="shared" si="3"/>
        <v>13</v>
      </c>
      <c r="C50" s="58" t="s">
        <v>168</v>
      </c>
      <c r="D50" s="10"/>
      <c r="E50" s="61">
        <v>25</v>
      </c>
      <c r="F50" s="16"/>
      <c r="G50" s="62">
        <f t="shared" si="2"/>
        <v>0</v>
      </c>
    </row>
    <row r="51" spans="1:7" s="47" customFormat="1" ht="14" customHeight="1" x14ac:dyDescent="0.35">
      <c r="A51" s="168"/>
      <c r="B51" s="44">
        <f t="shared" si="3"/>
        <v>14</v>
      </c>
      <c r="C51" s="58" t="s">
        <v>125</v>
      </c>
      <c r="D51" s="10"/>
      <c r="E51" s="61">
        <v>50</v>
      </c>
      <c r="F51" s="16"/>
      <c r="G51" s="62">
        <f t="shared" si="2"/>
        <v>0</v>
      </c>
    </row>
    <row r="52" spans="1:7" s="29" customFormat="1" ht="14" customHeight="1" x14ac:dyDescent="0.3">
      <c r="A52" s="40"/>
      <c r="B52" s="44">
        <f t="shared" si="3"/>
        <v>15</v>
      </c>
      <c r="C52" s="58" t="s">
        <v>126</v>
      </c>
      <c r="D52" s="10"/>
      <c r="E52" s="61">
        <v>10</v>
      </c>
      <c r="F52" s="16"/>
      <c r="G52" s="62">
        <f t="shared" si="2"/>
        <v>0</v>
      </c>
    </row>
    <row r="53" spans="1:7" s="29" customFormat="1" ht="23" x14ac:dyDescent="0.3">
      <c r="B53" s="44">
        <f t="shared" si="3"/>
        <v>16</v>
      </c>
      <c r="C53" s="58" t="s">
        <v>169</v>
      </c>
      <c r="D53" s="10"/>
      <c r="E53" s="59">
        <v>80</v>
      </c>
      <c r="F53" s="15"/>
      <c r="G53" s="60">
        <f t="shared" si="2"/>
        <v>0</v>
      </c>
    </row>
    <row r="54" spans="1:7" s="47" customFormat="1" ht="25.75" customHeight="1" x14ac:dyDescent="0.35">
      <c r="B54" s="44">
        <f>1+B53</f>
        <v>17</v>
      </c>
      <c r="C54" s="49" t="s">
        <v>11</v>
      </c>
      <c r="D54" s="286"/>
      <c r="E54" s="287"/>
      <c r="F54" s="288"/>
      <c r="G54" s="4"/>
    </row>
    <row r="55" spans="1:7" s="47" customFormat="1" ht="14" customHeight="1" x14ac:dyDescent="0.35">
      <c r="B55" s="44">
        <f t="shared" si="3"/>
        <v>18</v>
      </c>
      <c r="C55" s="49" t="s">
        <v>127</v>
      </c>
      <c r="D55" s="289"/>
      <c r="E55" s="290"/>
      <c r="F55" s="291"/>
      <c r="G55" s="4"/>
    </row>
    <row r="56" spans="1:7" s="29" customFormat="1" ht="27" customHeight="1" x14ac:dyDescent="0.3">
      <c r="B56" s="44">
        <f t="shared" si="3"/>
        <v>19</v>
      </c>
      <c r="C56" s="49" t="s">
        <v>172</v>
      </c>
      <c r="D56" s="289"/>
      <c r="E56" s="290"/>
      <c r="F56" s="291"/>
      <c r="G56" s="4"/>
    </row>
    <row r="57" spans="1:7" ht="44.4" customHeight="1" x14ac:dyDescent="0.3">
      <c r="B57" s="44">
        <f t="shared" si="3"/>
        <v>20</v>
      </c>
      <c r="C57" s="166" t="s">
        <v>171</v>
      </c>
      <c r="D57" s="289"/>
      <c r="E57" s="290"/>
      <c r="F57" s="291"/>
      <c r="G57" s="4"/>
    </row>
    <row r="58" spans="1:7" s="47" customFormat="1" ht="14.5" thickBot="1" x14ac:dyDescent="0.4">
      <c r="B58" s="167">
        <f t="shared" ref="B58" si="4">1+B57</f>
        <v>21</v>
      </c>
      <c r="C58" s="178" t="s">
        <v>183</v>
      </c>
      <c r="D58" s="276"/>
      <c r="E58" s="277"/>
      <c r="F58" s="278"/>
      <c r="G58" s="17"/>
    </row>
    <row r="59" spans="1:7" s="33" customFormat="1" ht="13.5" thickBot="1" x14ac:dyDescent="0.3">
      <c r="B59" s="257" t="s">
        <v>130</v>
      </c>
      <c r="C59" s="257"/>
      <c r="D59" s="257"/>
      <c r="E59" s="257"/>
      <c r="F59" s="258"/>
      <c r="G59" s="157">
        <f>SUM(G38:G58)</f>
        <v>0</v>
      </c>
    </row>
    <row r="60" spans="1:7" s="33" customFormat="1" ht="35" customHeight="1" x14ac:dyDescent="0.25">
      <c r="B60" s="266" t="s">
        <v>170</v>
      </c>
      <c r="C60" s="266"/>
      <c r="D60" s="267"/>
      <c r="E60" s="267"/>
      <c r="F60" s="268"/>
      <c r="G60" s="267"/>
    </row>
    <row r="61" spans="1:7" ht="15.5" x14ac:dyDescent="0.35">
      <c r="B61" s="65"/>
      <c r="C61" s="65"/>
      <c r="D61" s="51"/>
      <c r="E61" s="52"/>
      <c r="F61" s="33"/>
      <c r="G61" s="53"/>
    </row>
    <row r="62" spans="1:7" s="33" customFormat="1" x14ac:dyDescent="0.3">
      <c r="B62" s="281" t="s">
        <v>3</v>
      </c>
      <c r="C62" s="281"/>
      <c r="D62" s="281"/>
      <c r="E62" s="281"/>
      <c r="F62" s="281"/>
      <c r="G62" s="281"/>
    </row>
    <row r="63" spans="1:7" s="66" customFormat="1" ht="11.5" x14ac:dyDescent="0.25">
      <c r="B63" s="282" t="s">
        <v>153</v>
      </c>
      <c r="C63" s="282"/>
      <c r="D63" s="282"/>
      <c r="E63" s="282"/>
      <c r="F63" s="282"/>
      <c r="G63" s="282"/>
    </row>
    <row r="64" spans="1:7" ht="14.5" thickBot="1" x14ac:dyDescent="0.35">
      <c r="B64" s="67"/>
      <c r="C64" s="67"/>
      <c r="D64" s="68"/>
      <c r="E64" s="67"/>
      <c r="F64" s="67"/>
      <c r="G64" s="67"/>
    </row>
    <row r="65" spans="1:8" s="144" customFormat="1" thickBot="1" x14ac:dyDescent="0.4">
      <c r="B65" s="139" t="s">
        <v>6</v>
      </c>
      <c r="C65" s="145" t="s">
        <v>112</v>
      </c>
      <c r="D65" s="146" t="s">
        <v>114</v>
      </c>
      <c r="E65" s="142" t="s">
        <v>0</v>
      </c>
      <c r="F65" s="143" t="s">
        <v>113</v>
      </c>
      <c r="G65" s="143" t="s">
        <v>8</v>
      </c>
    </row>
    <row r="66" spans="1:8" x14ac:dyDescent="0.3">
      <c r="A66" s="33"/>
      <c r="B66" s="48">
        <v>1</v>
      </c>
      <c r="C66" s="69" t="s">
        <v>124</v>
      </c>
      <c r="D66" s="10"/>
      <c r="E66" s="48">
        <v>60</v>
      </c>
      <c r="F66" s="3"/>
      <c r="G66" s="70">
        <f>+E66*F66</f>
        <v>0</v>
      </c>
    </row>
    <row r="67" spans="1:8" x14ac:dyDescent="0.3">
      <c r="A67" s="33"/>
      <c r="B67" s="48">
        <f t="shared" ref="B67:B85" si="5">1+B66</f>
        <v>2</v>
      </c>
      <c r="C67" s="69" t="s">
        <v>12</v>
      </c>
      <c r="D67" s="10"/>
      <c r="E67" s="48">
        <v>40</v>
      </c>
      <c r="F67" s="3"/>
      <c r="G67" s="70">
        <f t="shared" ref="G67:G86" si="6">+E67*F67</f>
        <v>0</v>
      </c>
    </row>
    <row r="68" spans="1:8" x14ac:dyDescent="0.3">
      <c r="A68" s="33"/>
      <c r="B68" s="48">
        <f t="shared" si="5"/>
        <v>3</v>
      </c>
      <c r="C68" s="69" t="s">
        <v>13</v>
      </c>
      <c r="D68" s="10"/>
      <c r="E68" s="48">
        <v>40</v>
      </c>
      <c r="F68" s="3"/>
      <c r="G68" s="70">
        <f t="shared" si="6"/>
        <v>0</v>
      </c>
    </row>
    <row r="69" spans="1:8" x14ac:dyDescent="0.3">
      <c r="B69" s="48">
        <f t="shared" si="5"/>
        <v>4</v>
      </c>
      <c r="C69" s="69" t="s">
        <v>14</v>
      </c>
      <c r="D69" s="10"/>
      <c r="E69" s="48">
        <v>40</v>
      </c>
      <c r="F69" s="3"/>
      <c r="G69" s="70">
        <f t="shared" si="6"/>
        <v>0</v>
      </c>
    </row>
    <row r="70" spans="1:8" x14ac:dyDescent="0.3">
      <c r="B70" s="48">
        <f t="shared" si="5"/>
        <v>5</v>
      </c>
      <c r="C70" s="69" t="s">
        <v>15</v>
      </c>
      <c r="D70" s="10"/>
      <c r="E70" s="48">
        <v>30</v>
      </c>
      <c r="F70" s="3"/>
      <c r="G70" s="70">
        <f t="shared" si="6"/>
        <v>0</v>
      </c>
    </row>
    <row r="71" spans="1:8" x14ac:dyDescent="0.3">
      <c r="B71" s="48">
        <f t="shared" si="5"/>
        <v>6</v>
      </c>
      <c r="C71" s="69" t="s">
        <v>196</v>
      </c>
      <c r="D71" s="10"/>
      <c r="E71" s="48">
        <v>30</v>
      </c>
      <c r="F71" s="3"/>
      <c r="G71" s="70"/>
    </row>
    <row r="72" spans="1:8" x14ac:dyDescent="0.3">
      <c r="A72" s="33"/>
      <c r="B72" s="48">
        <f t="shared" si="5"/>
        <v>7</v>
      </c>
      <c r="C72" s="69" t="s">
        <v>197</v>
      </c>
      <c r="D72" s="10"/>
      <c r="E72" s="48">
        <v>20</v>
      </c>
      <c r="F72" s="3"/>
      <c r="G72" s="70"/>
      <c r="H72" s="203"/>
    </row>
    <row r="73" spans="1:8" x14ac:dyDescent="0.3">
      <c r="A73" s="33"/>
      <c r="B73" s="48">
        <f t="shared" si="5"/>
        <v>8</v>
      </c>
      <c r="C73" s="69" t="s">
        <v>198</v>
      </c>
      <c r="D73" s="10"/>
      <c r="E73" s="48">
        <v>20</v>
      </c>
      <c r="F73" s="3"/>
      <c r="G73" s="70"/>
    </row>
    <row r="74" spans="1:8" x14ac:dyDescent="0.3">
      <c r="B74" s="48">
        <f t="shared" si="5"/>
        <v>9</v>
      </c>
      <c r="C74" s="69" t="s">
        <v>211</v>
      </c>
      <c r="D74" s="10"/>
      <c r="E74" s="48">
        <v>20</v>
      </c>
      <c r="F74" s="3"/>
      <c r="G74" s="70">
        <f t="shared" si="6"/>
        <v>0</v>
      </c>
    </row>
    <row r="75" spans="1:8" x14ac:dyDescent="0.3">
      <c r="A75" s="33"/>
      <c r="B75" s="48">
        <f t="shared" si="5"/>
        <v>10</v>
      </c>
      <c r="C75" s="69" t="s">
        <v>199</v>
      </c>
      <c r="D75" s="10"/>
      <c r="E75" s="48">
        <v>15</v>
      </c>
      <c r="F75" s="3"/>
      <c r="G75" s="70">
        <f t="shared" si="6"/>
        <v>0</v>
      </c>
    </row>
    <row r="76" spans="1:8" x14ac:dyDescent="0.3">
      <c r="A76" s="33"/>
      <c r="B76" s="48">
        <f t="shared" si="5"/>
        <v>11</v>
      </c>
      <c r="C76" s="69" t="s">
        <v>200</v>
      </c>
      <c r="D76" s="10"/>
      <c r="E76" s="48">
        <v>30</v>
      </c>
      <c r="F76" s="3"/>
      <c r="G76" s="70">
        <f t="shared" si="6"/>
        <v>0</v>
      </c>
    </row>
    <row r="77" spans="1:8" x14ac:dyDescent="0.3">
      <c r="A77" s="33"/>
      <c r="B77" s="48">
        <f t="shared" si="5"/>
        <v>12</v>
      </c>
      <c r="C77" s="69" t="s">
        <v>201</v>
      </c>
      <c r="D77" s="10"/>
      <c r="E77" s="48">
        <v>20</v>
      </c>
      <c r="F77" s="3"/>
      <c r="G77" s="70">
        <f t="shared" si="6"/>
        <v>0</v>
      </c>
    </row>
    <row r="78" spans="1:8" x14ac:dyDescent="0.3">
      <c r="B78" s="48">
        <f t="shared" si="5"/>
        <v>13</v>
      </c>
      <c r="C78" s="184" t="s">
        <v>16</v>
      </c>
      <c r="D78" s="10"/>
      <c r="E78" s="48">
        <v>10</v>
      </c>
      <c r="F78" s="3"/>
      <c r="G78" s="70">
        <f t="shared" si="6"/>
        <v>0</v>
      </c>
    </row>
    <row r="79" spans="1:8" x14ac:dyDescent="0.3">
      <c r="A79" s="33"/>
      <c r="B79" s="183">
        <f t="shared" si="5"/>
        <v>14</v>
      </c>
      <c r="C79" s="186" t="s">
        <v>202</v>
      </c>
      <c r="D79" s="72"/>
      <c r="E79" s="48">
        <v>20</v>
      </c>
      <c r="F79" s="3"/>
      <c r="G79" s="70">
        <f t="shared" si="6"/>
        <v>0</v>
      </c>
    </row>
    <row r="80" spans="1:8" x14ac:dyDescent="0.3">
      <c r="A80" s="33"/>
      <c r="B80" s="183">
        <f t="shared" si="5"/>
        <v>15</v>
      </c>
      <c r="C80" s="186" t="s">
        <v>203</v>
      </c>
      <c r="D80" s="72"/>
      <c r="E80" s="48">
        <v>20</v>
      </c>
      <c r="F80" s="3"/>
      <c r="G80" s="70">
        <f t="shared" si="6"/>
        <v>0</v>
      </c>
    </row>
    <row r="81" spans="1:7" x14ac:dyDescent="0.3">
      <c r="B81" s="183">
        <f t="shared" si="5"/>
        <v>16</v>
      </c>
      <c r="C81" s="186" t="s">
        <v>204</v>
      </c>
      <c r="D81" s="72"/>
      <c r="E81" s="48">
        <v>20</v>
      </c>
      <c r="F81" s="3"/>
      <c r="G81" s="70">
        <f t="shared" si="6"/>
        <v>0</v>
      </c>
    </row>
    <row r="82" spans="1:7" x14ac:dyDescent="0.3">
      <c r="A82" s="33"/>
      <c r="B82" s="183">
        <f t="shared" si="5"/>
        <v>17</v>
      </c>
      <c r="C82" s="186" t="s">
        <v>17</v>
      </c>
      <c r="D82" s="72"/>
      <c r="E82" s="48">
        <v>40</v>
      </c>
      <c r="F82" s="3"/>
      <c r="G82" s="70">
        <f t="shared" si="6"/>
        <v>0</v>
      </c>
    </row>
    <row r="83" spans="1:7" x14ac:dyDescent="0.3">
      <c r="B83" s="183">
        <f t="shared" si="5"/>
        <v>18</v>
      </c>
      <c r="C83" s="186" t="s">
        <v>207</v>
      </c>
      <c r="D83" s="72"/>
      <c r="E83" s="48">
        <v>10</v>
      </c>
      <c r="F83" s="3"/>
      <c r="G83" s="70">
        <f t="shared" si="6"/>
        <v>0</v>
      </c>
    </row>
    <row r="84" spans="1:7" ht="14" customHeight="1" x14ac:dyDescent="0.3">
      <c r="A84" s="33"/>
      <c r="B84" s="183">
        <f t="shared" si="5"/>
        <v>19</v>
      </c>
      <c r="C84" s="186" t="s">
        <v>228</v>
      </c>
      <c r="D84" s="72"/>
      <c r="E84" s="48">
        <v>30</v>
      </c>
      <c r="F84" s="3"/>
      <c r="G84" s="70">
        <f t="shared" si="6"/>
        <v>0</v>
      </c>
    </row>
    <row r="85" spans="1:7" ht="14" customHeight="1" x14ac:dyDescent="0.3">
      <c r="A85" s="33"/>
      <c r="B85" s="48">
        <f t="shared" si="5"/>
        <v>20</v>
      </c>
      <c r="C85" s="185" t="s">
        <v>230</v>
      </c>
      <c r="D85" s="10"/>
      <c r="E85" s="48">
        <v>20</v>
      </c>
      <c r="F85" s="3"/>
      <c r="G85" s="70">
        <f t="shared" si="6"/>
        <v>0</v>
      </c>
    </row>
    <row r="86" spans="1:7" x14ac:dyDescent="0.3">
      <c r="B86" s="48">
        <f>1+B85</f>
        <v>21</v>
      </c>
      <c r="C86" s="69" t="s">
        <v>208</v>
      </c>
      <c r="D86" s="10"/>
      <c r="E86" s="48">
        <v>40</v>
      </c>
      <c r="F86" s="3"/>
      <c r="G86" s="70">
        <f t="shared" si="6"/>
        <v>0</v>
      </c>
    </row>
    <row r="87" spans="1:7" x14ac:dyDescent="0.3">
      <c r="A87" s="33"/>
      <c r="B87" s="48">
        <f>1+B86</f>
        <v>22</v>
      </c>
      <c r="C87" s="49" t="s">
        <v>209</v>
      </c>
      <c r="D87" s="286"/>
      <c r="E87" s="287"/>
      <c r="F87" s="288"/>
      <c r="G87" s="4"/>
    </row>
    <row r="88" spans="1:7" ht="50" customHeight="1" x14ac:dyDescent="0.3">
      <c r="A88" s="33"/>
      <c r="B88" s="48">
        <f t="shared" ref="B88" si="7">1+B87</f>
        <v>23</v>
      </c>
      <c r="C88" s="49" t="s">
        <v>210</v>
      </c>
      <c r="D88" s="286"/>
      <c r="E88" s="287"/>
      <c r="F88" s="288"/>
      <c r="G88" s="4"/>
    </row>
    <row r="89" spans="1:7" s="47" customFormat="1" ht="14.5" thickBot="1" x14ac:dyDescent="0.4">
      <c r="B89" s="167">
        <f>1+B88</f>
        <v>24</v>
      </c>
      <c r="C89" s="179" t="s">
        <v>232</v>
      </c>
      <c r="D89" s="276"/>
      <c r="E89" s="277"/>
      <c r="F89" s="278"/>
      <c r="G89" s="17"/>
    </row>
    <row r="90" spans="1:7" s="33" customFormat="1" ht="13.5" thickBot="1" x14ac:dyDescent="0.3">
      <c r="B90" s="257" t="s">
        <v>18</v>
      </c>
      <c r="C90" s="257"/>
      <c r="D90" s="257"/>
      <c r="E90" s="257"/>
      <c r="F90" s="258"/>
      <c r="G90" s="157">
        <f>SUM(G66:G89)</f>
        <v>0</v>
      </c>
    </row>
    <row r="91" spans="1:7" s="39" customFormat="1" x14ac:dyDescent="0.35">
      <c r="B91" s="283" t="s">
        <v>205</v>
      </c>
      <c r="C91" s="283"/>
      <c r="D91" s="284"/>
      <c r="E91" s="284"/>
      <c r="F91" s="284"/>
      <c r="G91" s="284"/>
    </row>
    <row r="92" spans="1:7" s="39" customFormat="1" x14ac:dyDescent="0.35">
      <c r="B92" s="63"/>
      <c r="C92" s="63"/>
      <c r="E92" s="64"/>
      <c r="F92" s="64"/>
      <c r="G92" s="161"/>
    </row>
    <row r="93" spans="1:7" x14ac:dyDescent="0.3">
      <c r="B93" s="253" t="s">
        <v>96</v>
      </c>
      <c r="C93" s="253"/>
      <c r="D93" s="253"/>
      <c r="E93" s="253"/>
      <c r="F93" s="253"/>
      <c r="G93" s="253"/>
    </row>
    <row r="94" spans="1:7" x14ac:dyDescent="0.3">
      <c r="B94" s="254"/>
      <c r="C94" s="254"/>
      <c r="D94" s="254"/>
      <c r="E94" s="254"/>
      <c r="F94" s="254"/>
      <c r="G94" s="254"/>
    </row>
    <row r="95" spans="1:7" x14ac:dyDescent="0.3">
      <c r="B95" s="254"/>
      <c r="C95" s="254"/>
      <c r="D95" s="254"/>
      <c r="E95" s="254"/>
      <c r="F95" s="254"/>
      <c r="G95" s="254"/>
    </row>
    <row r="96" spans="1:7" x14ac:dyDescent="0.3">
      <c r="B96" s="255"/>
      <c r="C96" s="255"/>
      <c r="D96" s="255"/>
      <c r="E96" s="255"/>
      <c r="F96" s="255"/>
      <c r="G96" s="255"/>
    </row>
    <row r="97" spans="1:7" x14ac:dyDescent="0.3">
      <c r="A97" s="33"/>
    </row>
    <row r="98" spans="1:7" x14ac:dyDescent="0.3">
      <c r="E98" s="137" t="s">
        <v>24</v>
      </c>
      <c r="F98" s="256">
        <f ca="1">+TODAY()</f>
        <v>45904</v>
      </c>
      <c r="G98" s="256"/>
    </row>
  </sheetData>
  <sheetProtection algorithmName="SHA-512" hashValue="5BOjr0O+c06H2l6wEqJhlpYyfUVHeFd1CmqczLLMgVvE1MDk751I/+epIr9eH5+s06cUWmgVKTL+DbLi0fZRSw==" saltValue="geK/Uv9UI34/14kuBOv+tA==" spinCount="100000" sheet="1" objects="1" scenarios="1" formatRows="0" selectLockedCells="1"/>
  <mergeCells count="43">
    <mergeCell ref="B62:G62"/>
    <mergeCell ref="B63:G63"/>
    <mergeCell ref="B90:F90"/>
    <mergeCell ref="B91:G91"/>
    <mergeCell ref="B33:G33"/>
    <mergeCell ref="B35:G35"/>
    <mergeCell ref="B36:G36"/>
    <mergeCell ref="D54:F54"/>
    <mergeCell ref="D55:F55"/>
    <mergeCell ref="D56:F56"/>
    <mergeCell ref="D57:F57"/>
    <mergeCell ref="D58:F58"/>
    <mergeCell ref="D89:F89"/>
    <mergeCell ref="D87:F87"/>
    <mergeCell ref="D88:F88"/>
    <mergeCell ref="C24:D24"/>
    <mergeCell ref="C25:D25"/>
    <mergeCell ref="C26:D26"/>
    <mergeCell ref="B8:G8"/>
    <mergeCell ref="B60:G60"/>
    <mergeCell ref="B30:F30"/>
    <mergeCell ref="B31:G31"/>
    <mergeCell ref="C27:D27"/>
    <mergeCell ref="D28:F28"/>
    <mergeCell ref="D29:F29"/>
    <mergeCell ref="E10:F10"/>
    <mergeCell ref="E11:F11"/>
    <mergeCell ref="B93:G93"/>
    <mergeCell ref="B94:G96"/>
    <mergeCell ref="F98:G98"/>
    <mergeCell ref="B59:F59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</mergeCells>
  <dataValidations count="49">
    <dataValidation allowBlank="1" showInputMessage="1" showErrorMessage="1" prompt="Vpišite ure drugih p.p.o." sqref="G28" xr:uid="{51373237-EB01-4188-8003-87AA7E3125A7}"/>
    <dataValidation allowBlank="1" showInputMessage="1" showErrorMessage="1" prompt="Vpišite število diplomskih del (in raziskovalnih nalog na OG), pri katerih ste bili somentor." sqref="F14" xr:uid="{3D427ECC-7DE3-46E6-8093-8A38F9D853CC}"/>
    <dataValidation allowBlank="1" showInputMessage="1" showErrorMessage="1" prompt="Vpišite število diplomskih del (in raziskovalnih nalog na OG), pri katerih ste bili mentor." sqref="F13" xr:uid="{4AAA6558-EBA8-4CF2-9C1C-39552E9BB787}"/>
    <dataValidation allowBlank="1" showInputMessage="1" showErrorMessage="1" prompt="Vpišite število magistrskih del, pri katerih ste bili mentor." sqref="F15" xr:uid="{11628413-5718-47F7-8E8F-E860A0DF710D}"/>
    <dataValidation allowBlank="1" showInputMessage="1" showErrorMessage="1" prompt="Vpišite število magistrskih del, pri katerih ste bili somentor." sqref="F16" xr:uid="{F96A4FCC-508D-46F7-8460-1E54FD285F0D}"/>
    <dataValidation allowBlank="1" showInputMessage="1" showErrorMessage="1" prompt="Vpišite število diplomskih del, pri katerih ste bili član komisije za zagovor." sqref="F17" xr:uid="{901079AF-94C3-4880-B338-B427498D4A22}"/>
    <dataValidation allowBlank="1" showInputMessage="1" showErrorMessage="1" prompt="Vpišite število magistrskih del, pri katerih ste bili član komisije za zagovor." sqref="F18" xr:uid="{91EDEC61-8EB1-4C54-8895-A8282A6A002E}"/>
    <dataValidation allowBlank="1" showInputMessage="1" showErrorMessage="1" prompt="Vpišite število vseh študentov, ki so pri vas izvedli izpit (štejejo se pisni in ustni izpiti)." sqref="F19" xr:uid="{FAFC12A8-E8D8-4659-A538-BF6765DC5FD1}"/>
    <dataValidation allowBlank="1" showInputMessage="1" showErrorMessage="1" prompt="Vpišite število tednov (predvidoma 50)." sqref="F20" xr:uid="{55E2F9E7-0D88-49F1-8D42-EBB8FDEA1557}"/>
    <dataValidation allowBlank="1" showInputMessage="1" showErrorMessage="1" prompt="Vpišite število ur n.p.o. tistih predmetov, ki jih boste izvedli v slovenskem jeziku v tekočem študijskem letu." sqref="F21" xr:uid="{FB3F4BE5-1577-48B9-B5BF-D4514D7BC96B}"/>
    <dataValidation allowBlank="1" showInputMessage="1" showErrorMessage="1" prompt="Vpišite število ur n.p.o. tistih predmetov, ki jih boste izvedli v tujem jeziku v tekočem študijskem letu." sqref="F22" xr:uid="{BA60A335-DAF3-418C-B696-D94584A1E1F4}"/>
    <dataValidation allowBlank="1" showInputMessage="1" showErrorMessage="1" prompt="Vpišite število vseh n.p.o. ur tistih predmetov, pri katerih uporabljate spletno učilnico. " sqref="F23" xr:uid="{3ED1B805-0525-4E0A-AD7B-F87F9D2CBE43}"/>
    <dataValidation allowBlank="1" showInputMessage="1" showErrorMessage="1" prompt="Vpišite število študentov, za katere ste organizirali praktično usposabljanje." sqref="F24" xr:uid="{77D87255-DCCC-44E7-A418-70CA8CFCD8F1}"/>
    <dataValidation allowBlank="1" showInputMessage="1" showErrorMessage="1" prompt="Vpišite število študentov, katerim ste bili mentor na nacionalnem tekmovanju." sqref="F26" xr:uid="{E9883C15-682F-4F14-A877-3DDCD1E0645D}"/>
    <dataValidation allowBlank="1" showInputMessage="1" showErrorMessage="1" prompt="Vpišite število študentov, katerim ste bili mentor na mednarodnem tekmovanju." sqref="F27" xr:uid="{3FE310B1-97C8-4E11-8009-ED40707DDF89}"/>
    <dataValidation allowBlank="1" showInputMessage="1" showErrorMessage="1" prompt="Vpišite število študentov, katerim ste bili mentor na praktičnem usposabljanju." sqref="F25" xr:uid="{E1653621-E6D6-4CAC-BFED-42DAE044DBF0}"/>
    <dataValidation allowBlank="1" showInputMessage="1" showErrorMessage="1" prompt="Vpišite obrazložitev, ki naj se upošteva v izračunu druge p.p.o." sqref="D28" xr:uid="{F4876D9C-DFD4-4A7A-8697-2259F238B4AF}"/>
    <dataValidation allowBlank="1" showInputMessage="1" showErrorMessage="1" prompt="Dodatne ure p.p.o vpiše predstojnik oddelka ali predstojnik katedre na OTGO." sqref="G29" xr:uid="{535F05A1-6E32-4B02-AE7A-498DA6E6D46F}"/>
    <dataValidation allowBlank="1" showInputMessage="1" showErrorMessage="1" prompt="Vpišite število študijskih programov, pri katerih ste skrbnik." sqref="F66" xr:uid="{C3BAAC6A-823B-4C34-9135-C7DF9267C5D7}"/>
    <dataValidation allowBlank="1" showInputMessage="1" showErrorMessage="1" prompt="Če ste tutor letniku vpišite 1." sqref="F77" xr:uid="{D8492265-159D-4CF5-8CDA-9B747CCFD3A7}"/>
    <dataValidation allowBlank="1" showInputMessage="1" showErrorMessage="1" prompt="Če ste koordinator tutorjev na oddelku ali na katedri OTGO vpišite 1." sqref="F78" xr:uid="{23431B60-E4E3-4F62-A796-E9F3B18A743F}"/>
    <dataValidation allowBlank="1" showInputMessage="1" showErrorMessage="1" prompt="Če ste skrbnik tutorjev na UL NTF vpišite 1." sqref="F79" xr:uid="{67EEA14E-E3AC-4152-9EB7-71E3B92D06BA}"/>
    <dataValidation allowBlank="1" showInputMessage="1" showErrorMessage="1" prompt="Dodatne ure r.u.s. vpiše predstojnik oddelka ali predstojnik katedre na OTGO." sqref="G58" xr:uid="{B8C8FA29-2F26-4B9B-A9B9-9C11B6868EFC}"/>
    <dataValidation allowBlank="1" showInputMessage="1" showErrorMessage="1" prompt="Vpišite ime projekta/programa ARIS." sqref="D38:D39" xr:uid="{EA32FFE1-101E-418D-9F03-73388C6AFC7D}"/>
    <dataValidation allowBlank="1" showInputMessage="1" showErrorMessage="1" prompt="Vpišite ime EU projekta/programa. " sqref="D40" xr:uid="{217126FA-5DDC-4B77-868D-1E3736BD897B}"/>
    <dataValidation allowBlank="1" showInputMessage="1" showErrorMessage="1" prompt="Vpišite ime projekta/projektov." sqref="D41:D42" xr:uid="{271493E6-8D21-48AC-AF21-C4214BDD5098}"/>
    <dataValidation allowBlank="1" showInputMessage="1" showErrorMessage="1" prompt="Vpišite ime revije/revij." sqref="D43:D45" xr:uid="{3884B4DF-188C-4544-89B2-3D65BF7D7D00}"/>
    <dataValidation allowBlank="1" showInputMessage="1" showErrorMessage="1" prompt="Vpišite ime revije/revij, za katere ste recenzirali članek." sqref="D46" xr:uid="{EF9C641B-0716-4DDA-BB25-434499402DEC}"/>
    <dataValidation allowBlank="1" showInputMessage="1" showErrorMessage="1" prompt="Vpišite ime konference ali umetniškega projekta." sqref="D47:D48" xr:uid="{545E6D5D-E9B7-42AE-897C-30A29EB8573D}"/>
    <dataValidation allowBlank="1" showInputMessage="1" showErrorMessage="1" prompt="Vpišite ime poletne šole ali več le-teh." sqref="D49:D50" xr:uid="{A56E0108-2E7E-4B5A-BD13-FA9070443F97}"/>
    <dataValidation allowBlank="1" showInputMessage="1" showErrorMessage="1" prompt="Vpišite ime delavnice ali drugega dogodka za dijake/učence." sqref="D51:D52" xr:uid="{58692F1E-9B81-4A3A-A7FB-413DCDCF404E}"/>
    <dataValidation allowBlank="1" showInputMessage="1" showErrorMessage="1" prompt="Vpišite število projektov/programov." sqref="F38:F41" xr:uid="{DDC5A9BD-795C-428C-9658-3BF9EB75DB54}"/>
    <dataValidation allowBlank="1" showInputMessage="1" showErrorMessage="1" prompt="Vpišite skupno višino prihodka tržnega projekta/projektov." sqref="F42" xr:uid="{88F02C4D-1437-42B7-ACB8-68AD40817B74}"/>
    <dataValidation allowBlank="1" showInputMessage="1" showErrorMessage="1" prompt="Vpišite število revij, pri katerih ste urednik/urednica." sqref="F43:F45" xr:uid="{7CA9F1BF-DF0B-491D-9E3E-CA6A173AA427}"/>
    <dataValidation allowBlank="1" showInputMessage="1" showErrorMessage="1" prompt="Vpišite število recenzij." sqref="F46" xr:uid="{C167468C-216E-479A-856C-0BD857C5D43D}"/>
    <dataValidation allowBlank="1" showInputMessage="1" showErrorMessage="1" prompt="Vpišite število dogodkov." sqref="F47:F48 F51:F52" xr:uid="{AA65A368-5237-4310-A254-42DB10A6F2CB}"/>
    <dataValidation allowBlank="1" showInputMessage="1" showErrorMessage="1" prompt="Vpišite število poletnih šol." sqref="F49:F50" xr:uid="{504A2BC6-2A1C-431B-9208-531A63520FA5}"/>
    <dataValidation allowBlank="1" showInputMessage="1" showErrorMessage="1" prompt="Vpišite število partnerstev." sqref="F53" xr:uid="{8BF5A24F-21BD-4573-91DA-FA219079EDFF}"/>
    <dataValidation allowBlank="1" showInputMessage="1" showErrorMessage="1" prompt="Vpišite ime partnerstva." sqref="D53" xr:uid="{18ED3FF6-4403-499B-998B-1A7DB2F00022}"/>
    <dataValidation allowBlank="1" showInputMessage="1" showErrorMessage="1" prompt="Vpišite imena izobraževanj." sqref="D54" xr:uid="{7457CCD3-501E-465B-9561-98D19F135051}"/>
    <dataValidation allowBlank="1" showInputMessage="1" showErrorMessage="1" prompt="Vpišite število ur, ki ste jih porabili za izobraževanja." sqref="G54" xr:uid="{30C10D13-D882-4C86-BFFB-E7F1345409FC}"/>
    <dataValidation allowBlank="1" showInputMessage="1" showErrorMessage="1" prompt="Vpišite imena nagrad." sqref="D55:F55" xr:uid="{B8A8077F-58E9-45B7-8351-373498D69614}"/>
    <dataValidation allowBlank="1" showInputMessage="1" showErrorMessage="1" prompt="Vpišite število ur._x000a_" sqref="G55:G57 G87:G88" xr:uid="{BA9403A2-B8F4-4047-96F8-6EB801E216B2}"/>
    <dataValidation allowBlank="1" showInputMessage="1" showErrorMessage="1" prompt="Vpišite ime projekta/sodelovanja." sqref="D56:F56" xr:uid="{777E186C-20DA-4E07-8568-0D519BE05767}"/>
    <dataValidation allowBlank="1" showInputMessage="1" showErrorMessage="1" prompt="Vpišite aktivnosti, ki se upoštevajo pod drugo." sqref="D57:F57" xr:uid="{DD21A321-F0F2-4E51-BCBA-0FE746A21A85}"/>
    <dataValidation allowBlank="1" showInputMessage="1" showErrorMessage="1" prompt="Če ste član, vpišite 1, če ste predsednik vpišite 1,5." sqref="F80:F83 F85 F67:F76" xr:uid="{07B15B73-FFF0-42FA-AB72-7BD11C5505FF}"/>
    <dataValidation allowBlank="1" showInputMessage="1" showErrorMessage="1" prompt="Če ste sindikalni zastopnik vpišite 1." sqref="F84" xr:uid="{EC4D7D95-5246-4A0B-AD1F-0B0D48F728A9}"/>
    <dataValidation allowBlank="1" showInputMessage="1" showErrorMessage="1" prompt="Če ste koordinator mednarodnih izmenjav, vpišite 1." sqref="F86" xr:uid="{7AB8FEDA-506A-45E1-9AA1-A76A5AF9529F}"/>
    <dataValidation allowBlank="1" showInputMessage="1" showErrorMessage="1" prompt="Dodatne ure s.u. vpiše predstojnik oddelka ali predstojnik katedre na OTGO." sqref="G89" xr:uid="{0178DC4E-E3B9-4AF5-B7D3-20567D69D890}"/>
  </dataValidations>
  <printOptions horizontalCentered="1"/>
  <pageMargins left="0.15748031496062992" right="0.15748031496062992" top="0.39370078740157483" bottom="0.55118110236220474" header="0.31496062992125984" footer="0.31496062992125984"/>
  <pageSetup paperSize="9" scale="93" fitToHeight="0" orientation="portrait" horizontalDpi="4294967293" verticalDpi="1200" r:id="rId1"/>
  <headerFooter>
    <oddFooter>&amp;COsebni letni delovni načrt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S47"/>
  <sheetViews>
    <sheetView workbookViewId="0">
      <selection activeCell="L4" sqref="L4"/>
    </sheetView>
  </sheetViews>
  <sheetFormatPr defaultRowHeight="14.5" x14ac:dyDescent="0.35"/>
  <cols>
    <col min="2" max="2" width="13.36328125" customWidth="1"/>
    <col min="3" max="3" width="16.453125" customWidth="1"/>
    <col min="5" max="5" width="13.36328125" customWidth="1"/>
    <col min="11" max="11" width="13.08984375" customWidth="1"/>
    <col min="12" max="12" width="23.453125" customWidth="1"/>
  </cols>
  <sheetData>
    <row r="2" spans="2:19" x14ac:dyDescent="0.35">
      <c r="B2">
        <v>180</v>
      </c>
      <c r="F2" t="s">
        <v>63</v>
      </c>
      <c r="L2" s="196">
        <v>8</v>
      </c>
      <c r="M2" s="292" t="s">
        <v>128</v>
      </c>
      <c r="N2" s="292"/>
      <c r="O2" s="292"/>
      <c r="P2" s="292"/>
      <c r="Q2" s="292"/>
      <c r="R2" s="292"/>
      <c r="S2" s="292"/>
    </row>
    <row r="3" spans="2:19" x14ac:dyDescent="0.35">
      <c r="B3">
        <v>270</v>
      </c>
      <c r="E3" t="s">
        <v>55</v>
      </c>
      <c r="F3" t="s">
        <v>64</v>
      </c>
    </row>
    <row r="4" spans="2:19" x14ac:dyDescent="0.35">
      <c r="B4">
        <v>300</v>
      </c>
      <c r="E4" t="s">
        <v>56</v>
      </c>
      <c r="F4" t="s">
        <v>65</v>
      </c>
      <c r="L4" s="196">
        <v>2088</v>
      </c>
      <c r="M4" s="292" t="s">
        <v>242</v>
      </c>
      <c r="N4" s="292"/>
      <c r="O4" s="292"/>
      <c r="P4" s="292"/>
      <c r="Q4" s="292"/>
      <c r="R4" s="292"/>
      <c r="S4" s="292"/>
    </row>
    <row r="5" spans="2:19" x14ac:dyDescent="0.35">
      <c r="E5" t="s">
        <v>61</v>
      </c>
      <c r="F5" t="s">
        <v>62</v>
      </c>
      <c r="L5" s="162">
        <f>+'A2, B1, B2'!G30+'A2, B1, B2'!G59+'A2, B1, B2'!G90</f>
        <v>0</v>
      </c>
      <c r="M5" s="190" t="s">
        <v>234</v>
      </c>
      <c r="N5" t="s">
        <v>233</v>
      </c>
    </row>
    <row r="6" spans="2:19" x14ac:dyDescent="0.35">
      <c r="B6" s="1"/>
      <c r="E6" t="s">
        <v>59</v>
      </c>
      <c r="L6" s="162">
        <f>+L5+OLND!M17+OLND!M36+OLND!M42+OLND!M53</f>
        <v>0</v>
      </c>
      <c r="M6" s="190" t="s">
        <v>235</v>
      </c>
      <c r="N6" s="191" t="s">
        <v>240</v>
      </c>
    </row>
    <row r="7" spans="2:19" x14ac:dyDescent="0.35">
      <c r="B7" s="1" t="s">
        <v>23</v>
      </c>
      <c r="C7" s="1"/>
      <c r="E7" t="s">
        <v>57</v>
      </c>
      <c r="L7" s="162">
        <f>+L6-(L4*OLND!J11)</f>
        <v>0</v>
      </c>
      <c r="M7" s="190" t="s">
        <v>236</v>
      </c>
      <c r="N7" s="191" t="s">
        <v>237</v>
      </c>
      <c r="Q7" t="s">
        <v>241</v>
      </c>
    </row>
    <row r="8" spans="2:19" x14ac:dyDescent="0.35">
      <c r="B8" s="1" t="s">
        <v>19</v>
      </c>
      <c r="C8" s="1"/>
      <c r="E8" t="s">
        <v>58</v>
      </c>
      <c r="L8" s="163" t="e">
        <f>+L7/L5</f>
        <v>#DIV/0!</v>
      </c>
      <c r="M8" s="190" t="s">
        <v>238</v>
      </c>
      <c r="N8" s="192" t="s">
        <v>239</v>
      </c>
    </row>
    <row r="9" spans="2:19" x14ac:dyDescent="0.35">
      <c r="B9" s="2" t="s">
        <v>20</v>
      </c>
      <c r="C9" s="2"/>
      <c r="E9" t="s">
        <v>59</v>
      </c>
    </row>
    <row r="10" spans="2:19" x14ac:dyDescent="0.35">
      <c r="B10" t="s">
        <v>28</v>
      </c>
      <c r="E10" t="s">
        <v>60</v>
      </c>
      <c r="K10" t="s">
        <v>131</v>
      </c>
    </row>
    <row r="11" spans="2:19" x14ac:dyDescent="0.35">
      <c r="B11" s="1" t="s">
        <v>180</v>
      </c>
      <c r="K11" t="s">
        <v>132</v>
      </c>
    </row>
    <row r="12" spans="2:19" x14ac:dyDescent="0.35">
      <c r="B12" s="1" t="s">
        <v>181</v>
      </c>
      <c r="K12" t="s">
        <v>133</v>
      </c>
    </row>
    <row r="13" spans="2:19" x14ac:dyDescent="0.35">
      <c r="B13" s="1" t="s">
        <v>182</v>
      </c>
      <c r="K13" t="s">
        <v>134</v>
      </c>
    </row>
    <row r="14" spans="2:19" x14ac:dyDescent="0.35">
      <c r="K14" t="s">
        <v>135</v>
      </c>
    </row>
    <row r="15" spans="2:19" x14ac:dyDescent="0.35">
      <c r="B15" t="s">
        <v>44</v>
      </c>
      <c r="F15" s="6" t="s">
        <v>67</v>
      </c>
      <c r="H15">
        <v>22</v>
      </c>
      <c r="K15" t="s">
        <v>136</v>
      </c>
    </row>
    <row r="16" spans="2:19" x14ac:dyDescent="0.35">
      <c r="B16" t="s">
        <v>146</v>
      </c>
      <c r="F16" s="6" t="s">
        <v>68</v>
      </c>
      <c r="H16">
        <f>1+H15</f>
        <v>23</v>
      </c>
      <c r="K16" t="s">
        <v>140</v>
      </c>
    </row>
    <row r="17" spans="2:11" x14ac:dyDescent="0.35">
      <c r="B17" t="s">
        <v>145</v>
      </c>
      <c r="F17" s="6" t="s">
        <v>69</v>
      </c>
      <c r="H17">
        <f t="shared" ref="H17:H47" si="0">1+H16</f>
        <v>24</v>
      </c>
      <c r="K17" t="s">
        <v>137</v>
      </c>
    </row>
    <row r="18" spans="2:11" x14ac:dyDescent="0.35">
      <c r="B18" t="s">
        <v>147</v>
      </c>
      <c r="F18" s="6" t="s">
        <v>70</v>
      </c>
      <c r="H18">
        <f t="shared" si="0"/>
        <v>25</v>
      </c>
      <c r="K18" t="s">
        <v>138</v>
      </c>
    </row>
    <row r="19" spans="2:11" x14ac:dyDescent="0.35">
      <c r="F19" s="6" t="s">
        <v>71</v>
      </c>
      <c r="H19">
        <f t="shared" si="0"/>
        <v>26</v>
      </c>
      <c r="K19" t="s">
        <v>139</v>
      </c>
    </row>
    <row r="20" spans="2:11" x14ac:dyDescent="0.35">
      <c r="B20" t="s">
        <v>51</v>
      </c>
      <c r="F20" s="6"/>
      <c r="H20">
        <f t="shared" si="0"/>
        <v>27</v>
      </c>
      <c r="K20" t="s">
        <v>141</v>
      </c>
    </row>
    <row r="21" spans="2:11" x14ac:dyDescent="0.35">
      <c r="B21" t="s">
        <v>92</v>
      </c>
      <c r="F21" s="6"/>
      <c r="H21">
        <f t="shared" si="0"/>
        <v>28</v>
      </c>
      <c r="K21" t="s">
        <v>142</v>
      </c>
    </row>
    <row r="22" spans="2:11" x14ac:dyDescent="0.35">
      <c r="B22" t="s">
        <v>93</v>
      </c>
      <c r="F22" s="7" t="s">
        <v>77</v>
      </c>
      <c r="H22">
        <f t="shared" si="0"/>
        <v>29</v>
      </c>
      <c r="K22" t="s">
        <v>143</v>
      </c>
    </row>
    <row r="23" spans="2:11" x14ac:dyDescent="0.35">
      <c r="B23" t="s">
        <v>50</v>
      </c>
      <c r="F23" s="7" t="s">
        <v>78</v>
      </c>
      <c r="H23">
        <f t="shared" si="0"/>
        <v>30</v>
      </c>
      <c r="K23" t="s">
        <v>144</v>
      </c>
    </row>
    <row r="24" spans="2:11" x14ac:dyDescent="0.35">
      <c r="B24" t="s">
        <v>94</v>
      </c>
      <c r="F24" s="8"/>
      <c r="H24">
        <f t="shared" si="0"/>
        <v>31</v>
      </c>
    </row>
    <row r="25" spans="2:11" x14ac:dyDescent="0.35">
      <c r="B25" t="s">
        <v>49</v>
      </c>
      <c r="F25" s="8" t="s">
        <v>79</v>
      </c>
      <c r="H25">
        <f t="shared" si="0"/>
        <v>32</v>
      </c>
      <c r="J25" s="5"/>
    </row>
    <row r="26" spans="2:11" x14ac:dyDescent="0.35">
      <c r="B26" t="s">
        <v>48</v>
      </c>
      <c r="F26" s="7" t="s">
        <v>80</v>
      </c>
      <c r="H26">
        <f t="shared" si="0"/>
        <v>33</v>
      </c>
      <c r="J26" s="5" t="s">
        <v>66</v>
      </c>
    </row>
    <row r="27" spans="2:11" x14ac:dyDescent="0.35">
      <c r="B27" t="s">
        <v>95</v>
      </c>
      <c r="H27">
        <f t="shared" si="0"/>
        <v>34</v>
      </c>
      <c r="J27" t="s">
        <v>184</v>
      </c>
    </row>
    <row r="28" spans="2:11" x14ac:dyDescent="0.35">
      <c r="B28" t="s">
        <v>47</v>
      </c>
      <c r="H28">
        <f t="shared" si="0"/>
        <v>35</v>
      </c>
      <c r="J28" t="s">
        <v>187</v>
      </c>
    </row>
    <row r="29" spans="2:11" x14ac:dyDescent="0.35">
      <c r="B29" t="s">
        <v>53</v>
      </c>
      <c r="E29" s="189" t="s">
        <v>216</v>
      </c>
      <c r="H29">
        <f t="shared" si="0"/>
        <v>36</v>
      </c>
      <c r="J29" t="s">
        <v>185</v>
      </c>
    </row>
    <row r="30" spans="2:11" x14ac:dyDescent="0.35">
      <c r="B30" t="s">
        <v>52</v>
      </c>
      <c r="E30" s="189" t="s">
        <v>217</v>
      </c>
      <c r="H30">
        <f t="shared" si="0"/>
        <v>37</v>
      </c>
      <c r="J30" t="s">
        <v>186</v>
      </c>
    </row>
    <row r="31" spans="2:11" x14ac:dyDescent="0.35">
      <c r="B31" t="s">
        <v>116</v>
      </c>
      <c r="C31" t="s">
        <v>74</v>
      </c>
      <c r="E31" s="189" t="s">
        <v>218</v>
      </c>
      <c r="H31">
        <f t="shared" si="0"/>
        <v>38</v>
      </c>
      <c r="J31" t="s">
        <v>188</v>
      </c>
    </row>
    <row r="32" spans="2:11" x14ac:dyDescent="0.35">
      <c r="B32" t="s">
        <v>45</v>
      </c>
      <c r="C32" t="s">
        <v>73</v>
      </c>
      <c r="E32" s="189" t="s">
        <v>219</v>
      </c>
      <c r="H32">
        <f t="shared" si="0"/>
        <v>39</v>
      </c>
      <c r="J32" t="s">
        <v>189</v>
      </c>
    </row>
    <row r="33" spans="2:10" x14ac:dyDescent="0.35">
      <c r="B33" t="s">
        <v>46</v>
      </c>
      <c r="C33" t="s">
        <v>83</v>
      </c>
      <c r="E33" s="189" t="s">
        <v>220</v>
      </c>
      <c r="H33">
        <f t="shared" si="0"/>
        <v>40</v>
      </c>
      <c r="J33" t="s">
        <v>190</v>
      </c>
    </row>
    <row r="34" spans="2:10" x14ac:dyDescent="0.35">
      <c r="C34" t="s">
        <v>75</v>
      </c>
      <c r="E34" s="189" t="s">
        <v>221</v>
      </c>
      <c r="H34">
        <f t="shared" si="0"/>
        <v>41</v>
      </c>
      <c r="J34" t="s">
        <v>191</v>
      </c>
    </row>
    <row r="35" spans="2:10" x14ac:dyDescent="0.35">
      <c r="C35" t="s">
        <v>72</v>
      </c>
      <c r="E35" s="189" t="s">
        <v>222</v>
      </c>
      <c r="H35">
        <f t="shared" si="0"/>
        <v>42</v>
      </c>
      <c r="J35" t="s">
        <v>192</v>
      </c>
    </row>
    <row r="36" spans="2:10" x14ac:dyDescent="0.35">
      <c r="C36" t="s">
        <v>81</v>
      </c>
      <c r="E36" s="189" t="s">
        <v>223</v>
      </c>
      <c r="H36">
        <f t="shared" si="0"/>
        <v>43</v>
      </c>
    </row>
    <row r="37" spans="2:10" x14ac:dyDescent="0.35">
      <c r="C37" t="s">
        <v>84</v>
      </c>
      <c r="E37" s="189" t="s">
        <v>224</v>
      </c>
      <c r="H37">
        <f t="shared" si="0"/>
        <v>44</v>
      </c>
    </row>
    <row r="38" spans="2:10" x14ac:dyDescent="0.35">
      <c r="C38" t="s">
        <v>76</v>
      </c>
      <c r="E38" s="189" t="s">
        <v>225</v>
      </c>
      <c r="H38">
        <f t="shared" si="0"/>
        <v>45</v>
      </c>
    </row>
    <row r="39" spans="2:10" x14ac:dyDescent="0.35">
      <c r="C39" t="s">
        <v>86</v>
      </c>
      <c r="E39" s="189" t="s">
        <v>226</v>
      </c>
      <c r="H39">
        <f t="shared" si="0"/>
        <v>46</v>
      </c>
    </row>
    <row r="40" spans="2:10" x14ac:dyDescent="0.35">
      <c r="C40" t="s">
        <v>91</v>
      </c>
      <c r="H40">
        <f t="shared" si="0"/>
        <v>47</v>
      </c>
    </row>
    <row r="41" spans="2:10" x14ac:dyDescent="0.35">
      <c r="C41" t="s">
        <v>82</v>
      </c>
      <c r="H41">
        <f t="shared" si="0"/>
        <v>48</v>
      </c>
    </row>
    <row r="42" spans="2:10" x14ac:dyDescent="0.35">
      <c r="C42" t="s">
        <v>89</v>
      </c>
      <c r="H42">
        <f t="shared" si="0"/>
        <v>49</v>
      </c>
    </row>
    <row r="43" spans="2:10" x14ac:dyDescent="0.35">
      <c r="C43" t="s">
        <v>85</v>
      </c>
      <c r="H43">
        <f t="shared" si="0"/>
        <v>50</v>
      </c>
    </row>
    <row r="44" spans="2:10" x14ac:dyDescent="0.35">
      <c r="C44" t="s">
        <v>87</v>
      </c>
      <c r="H44">
        <f t="shared" si="0"/>
        <v>51</v>
      </c>
    </row>
    <row r="45" spans="2:10" x14ac:dyDescent="0.35">
      <c r="C45" t="s">
        <v>90</v>
      </c>
      <c r="H45">
        <f t="shared" si="0"/>
        <v>52</v>
      </c>
    </row>
    <row r="46" spans="2:10" x14ac:dyDescent="0.35">
      <c r="C46" t="s">
        <v>88</v>
      </c>
      <c r="H46">
        <f t="shared" si="0"/>
        <v>53</v>
      </c>
    </row>
    <row r="47" spans="2:10" x14ac:dyDescent="0.35">
      <c r="H47">
        <f t="shared" si="0"/>
        <v>54</v>
      </c>
    </row>
  </sheetData>
  <sheetProtection algorithmName="SHA-512" hashValue="ux64RFjL2/hI//grq/O2EN4tOTtq5sxijIKb0OceaGTNHO+N92mOOmhKe8f33udpYS7t+N9fUaNYNZo2sNZuxQ==" saltValue="OPpLJxkia3Et2dz+gtdq+g==" spinCount="100000" sheet="1" objects="1" scenarios="1" formatRows="0" selectLockedCells="1"/>
  <sortState xmlns:xlrd2="http://schemas.microsoft.com/office/spreadsheetml/2017/richdata2" ref="B31:B46">
    <sortCondition ref="B31:B46"/>
  </sortState>
  <mergeCells count="2">
    <mergeCell ref="M4:S4"/>
    <mergeCell ref="M2:S2"/>
  </mergeCells>
  <phoneticPr fontId="0" type="noConversion"/>
  <dataValidations count="1">
    <dataValidation type="list" allowBlank="1" showInputMessage="1" showErrorMessage="1" promptTitle="Predstojnik/predstojnica oddelka" prompt="V spustnem seznamu izberite predstojnika/predstojnico oddelka." sqref="L27:N27" xr:uid="{473A8AAB-7B26-4F2E-96FE-6B7A29696F30}">
      <formula1>$B$15:$B$18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2</vt:i4>
      </vt:variant>
    </vt:vector>
  </HeadingPairs>
  <TitlesOfParts>
    <vt:vector size="5" baseType="lpstr">
      <vt:lpstr>OLND</vt:lpstr>
      <vt:lpstr>A2, B1, B2</vt:lpstr>
      <vt:lpstr>Podatki</vt:lpstr>
      <vt:lpstr>'A2, B1, B2'!Področje_tiskanja</vt:lpstr>
      <vt:lpstr>OLND!Področje_tiskanja</vt:lpstr>
    </vt:vector>
  </TitlesOfParts>
  <Company>UL-NTF-OT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 Sluga</dc:creator>
  <cp:lastModifiedBy>Urška Stanković Elesini</cp:lastModifiedBy>
  <cp:lastPrinted>2025-06-19T12:58:19Z</cp:lastPrinted>
  <dcterms:created xsi:type="dcterms:W3CDTF">2009-11-07T15:47:24Z</dcterms:created>
  <dcterms:modified xsi:type="dcterms:W3CDTF">2025-09-04T12:47:02Z</dcterms:modified>
</cp:coreProperties>
</file>